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21" yWindow="510" windowWidth="15480" windowHeight="8445" tabRatio="851" firstSheet="2" activeTab="2"/>
  </bookViews>
  <sheets>
    <sheet name="N1" sheetId="1" r:id="rId1"/>
    <sheet name="N1_2" sheetId="2" r:id="rId2"/>
    <sheet name="N2" sheetId="3" r:id="rId3"/>
    <sheet name="N2_2" sheetId="4" r:id="rId4"/>
    <sheet name="N3" sheetId="5" r:id="rId5"/>
    <sheet name="N3_2" sheetId="6" r:id="rId6"/>
    <sheet name="N4" sheetId="7" r:id="rId7"/>
    <sheet name="N4_2" sheetId="8" r:id="rId8"/>
    <sheet name="N5" sheetId="9" r:id="rId9"/>
    <sheet name="N5_1" sheetId="10" r:id="rId10"/>
    <sheet name="N5_2" sheetId="11" r:id="rId11"/>
    <sheet name="N5_3" sheetId="12" r:id="rId12"/>
    <sheet name="N5_5" sheetId="13" r:id="rId13"/>
    <sheet name="N5_7" sheetId="14" r:id="rId14"/>
    <sheet name="N5_8" sheetId="15" r:id="rId15"/>
    <sheet name="N5_10" sheetId="16" r:id="rId16"/>
    <sheet name="N5_13" sheetId="17" r:id="rId17"/>
    <sheet name="N5_15" sheetId="18" r:id="rId18"/>
    <sheet name="N5_17" sheetId="19" r:id="rId19"/>
    <sheet name="N5_19" sheetId="20" r:id="rId20"/>
    <sheet name="N5_21" sheetId="21" r:id="rId21"/>
    <sheet name="N5_23a" sheetId="22" r:id="rId22"/>
  </sheets>
  <definedNames>
    <definedName name="_Hlt457979763" localSheetId="9">'N5_1'!#REF!</definedName>
    <definedName name="_Hlt457979763" localSheetId="10">'N5_2'!$B$4</definedName>
    <definedName name="_Hlt457979763" localSheetId="12">'N5_5'!#REF!</definedName>
    <definedName name="N1_AccountA" localSheetId="0">'N1'!$F$12:$H$12</definedName>
    <definedName name="N1_AccountA">#REF!</definedName>
    <definedName name="N1_Address1" localSheetId="0">'N1'!$M$37:$Q$37</definedName>
    <definedName name="N1_Address1">#REF!</definedName>
    <definedName name="N1_Address2" localSheetId="0">'N1'!$M$39:$Q$39</definedName>
    <definedName name="N1_Address2">#REF!</definedName>
    <definedName name="N1_COD" localSheetId="0">'N1'!$T$26:$V$26</definedName>
    <definedName name="N1_COD">#REF!</definedName>
    <definedName name="N1_CodMeasure" localSheetId="0">'N1'!$T$35:$V$35</definedName>
    <definedName name="N1_CodMeasure">#REF!</definedName>
    <definedName name="N1_CodOper1" localSheetId="0">'N1'!$T$28:$V$28</definedName>
    <definedName name="N1_CodOper1">#REF!</definedName>
    <definedName name="N1_CodOper2" localSheetId="0">'N1'!$T$29:$V$29</definedName>
    <definedName name="N1_CodOper2">#REF!</definedName>
    <definedName name="N1_CodPhone1" localSheetId="0">'N1'!$T$37:$V$37</definedName>
    <definedName name="N1_CodPhone1">#REF!</definedName>
    <definedName name="N1_CodPhone2" localSheetId="0">'N1'!$T$39:$V$39</definedName>
    <definedName name="N1_CodPhone2">#REF!</definedName>
    <definedName name="N1_CodReg" localSheetId="0">'N1'!$T$31:$V$31</definedName>
    <definedName name="N1_CodReg">#REF!</definedName>
    <definedName name="N1_CodTax" localSheetId="0">'N1'!$T$33:$V$33</definedName>
    <definedName name="N1_CodTax">#REF!</definedName>
    <definedName name="N1_DateA" localSheetId="0">'N1'!$O$18</definedName>
    <definedName name="N1_DateA">#REF!</definedName>
    <definedName name="N1_Oper1" localSheetId="0">'N1'!$N$28:$R$28</definedName>
    <definedName name="N1_Oper1">#REF!</definedName>
    <definedName name="N1_Oper2" localSheetId="0">'N1'!$N$29:$R$29</definedName>
    <definedName name="N1_Oper2">#REF!</definedName>
    <definedName name="N1_ShaphA" localSheetId="0">'N1'!$F$9</definedName>
    <definedName name="N1_ShaphA">#REF!</definedName>
    <definedName name="N2_DatePeriodA">#REF!</definedName>
    <definedName name="OLE_LINK1" localSheetId="19">'N5_19'!#REF!</definedName>
    <definedName name="OLE_LINK1" localSheetId="20">'N5_21'!$B$12</definedName>
    <definedName name="Title_FinPeriodA">#REF!</definedName>
    <definedName name="Title_FormA">#REF!</definedName>
    <definedName name="Title_LegalNameA">#REF!</definedName>
    <definedName name="Title_Manager_NameA">#REF!</definedName>
    <definedName name="Title_MonthA">#REF!</definedName>
    <definedName name="Title_NNA">#REF!</definedName>
    <definedName name="Title_PrintDateA">#REF!</definedName>
    <definedName name="Title_SheetNameA">#REF!</definedName>
    <definedName name="Title_SubFormA">#REF!</definedName>
    <definedName name="Title_SubSubFormA">#REF!</definedName>
    <definedName name="Title_YesA">#REF!</definedName>
  </definedNames>
  <calcPr fullCalcOnLoad="1"/>
</workbook>
</file>

<file path=xl/sharedStrings.xml><?xml version="1.0" encoding="utf-8"?>
<sst xmlns="http://schemas.openxmlformats.org/spreadsheetml/2006/main" count="1446" uniqueCount="579">
  <si>
    <t xml:space="preserve">               Ð³ëï³ïí³Í ¿ ÐÐ ýÇÝ³ÝëÝ»ñÇ ¨ ¿ÏáÝáÙÇÏ³ÛÇ Ý³Ë³ñ³ñáõÃÛ³Ý</t>
  </si>
  <si>
    <t xml:space="preserve">12.12.2001Ã. ÃÇí 465 Ññ³Ù³Ýáí ï³ñ»Ï³Ý (³ÙµáÕç³Ï³Ý </t>
  </si>
  <si>
    <t>÷³Ã»Ãáí ÙÇç³ÝÏÛ³É) Ñ³ßí»ïíáõÃÛ³Ý Ý»ñÏ³Û³óÙ³Ý Ñ³Ù³ñ</t>
  </si>
  <si>
    <t xml:space="preserve">î³ñ³ÍíáõÙ ¿ ÐÐ Ï³é³í³ñáõÃÛ³Ý 26.11.1998Ã. N 740 áñáßÙ³Ùµ </t>
  </si>
  <si>
    <t>ë³ÑÙ³Ýí³Í Ï³½Ù³Ï»ñåáõÃÛáõÝÝ»ñÇ íñ³</t>
  </si>
  <si>
    <t>Ô»Ï³í³ñ</t>
  </si>
  <si>
    <t>Ï©ï</t>
  </si>
  <si>
    <t>³ÝáõÝ ³½·³ÝáõÝ</t>
  </si>
  <si>
    <t>Ò¨ N 1</t>
  </si>
  <si>
    <t>¶ÉË³íáñ Ñ³ßí³å³Ñ</t>
  </si>
  <si>
    <t xml:space="preserve">   Ð²Þì²ä²Ð²Î²Ü Ð²ÞìºÎÞÆè</t>
  </si>
  <si>
    <t>³é</t>
  </si>
  <si>
    <t>¥³Ùë³ÃÇí, ³ÙÇë, ï³ñÇ¤</t>
  </si>
  <si>
    <t>Í³ÍÏ³·ÇñÁ</t>
  </si>
  <si>
    <t>Î³½Ù³Ï»ñåáõÃÛ³Ý ³Ýí³ÝáõÙÁ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</si>
  <si>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</si>
  <si>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ö³ëï³óÇ ·áñÍáõÝ»áõÃÛ³Ý  </t>
  </si>
  <si>
    <t>ÑÇÙÝ³Ï³Ý »ñÏáõ ï»ë³ÏÝ»ñÁ</t>
  </si>
  <si>
    <t>ä»ï³Ï³Ý é»·ÇëïñáõÙ ·ñ³ÝóÙ³Ý Ñ³Ù³ñÁ</t>
  </si>
  <si>
    <t>Ð³ñÏ í×³ñáÕÇ Ñ³ßí³éÙ³Ý Ñ³Ù³ñÁ</t>
  </si>
  <si>
    <t>â³÷Ç ÙÇ³íáñÁ</t>
  </si>
  <si>
    <t>Ñ³½. ¹ñ³Ù</t>
  </si>
  <si>
    <t xml:space="preserve">¶ïÝí»Éáõ í³ÛñÁ </t>
  </si>
  <si>
    <t>Ñ»é³ËáëÁ</t>
  </si>
  <si>
    <t xml:space="preserve">ö³ëï³óÇ ·áñÍáõÝ»áõÃÛ³Ý </t>
  </si>
  <si>
    <t xml:space="preserve">Çñ³Ï³Ý³óÙ³Ý í³ÛñÁ </t>
  </si>
  <si>
    <t xml:space="preserve"> ²ÎîÆì</t>
  </si>
  <si>
    <t>ïáÕ</t>
  </si>
  <si>
    <t>Ü³Ëáñ¹ ï³ñí³ í»ñçÇÝ</t>
  </si>
  <si>
    <t>Ð³ßí»ïáõ ï³ñí³ ¥Å³Ù³Ý³Ï³ßñç³ÝÇ¤ í»ñçÇÝ</t>
  </si>
  <si>
    <t>ä²êÆì</t>
  </si>
  <si>
    <t>I. àã ÁÝÃ³óÇÏ ³ÏïÇíÝ»ñ</t>
  </si>
  <si>
    <t>III. ê»÷³Ï³Ý Ï³åÇï³É</t>
  </si>
  <si>
    <t>ÐÇÙÝ³Ï³Ý ÙÇçáóÝ»ñ</t>
  </si>
  <si>
    <t>010</t>
  </si>
  <si>
    <t>Î³ÝáÝ³¹ñ³Ï³Ý (µ³ÅÝ»Ñ³í³ù) Ï³åÇï³ÉÇ ½áõï ·áõÙ³ñ</t>
  </si>
  <si>
    <t>²Ý³í³ñï áã ÁÝÃ³óÇÏ ÝÛáõÃ³Ï³Ý ³ÏïÇíÝ»ñ</t>
  </si>
  <si>
    <t>020</t>
  </si>
  <si>
    <t>¾ÙÇëÇáÝ »Ï³Ùáõï</t>
  </si>
  <si>
    <t>àã ÝÛáõÃ³Ï³Ý ³ÏïÇíÝ»ñ</t>
  </si>
  <si>
    <t>030</t>
  </si>
  <si>
    <t>ì»ñ³·Ý³Ñ³ïáõÙÇó ¨ í»ñ³ã³÷áõÙÇó ï³ñµ»ñáõÃÛáõÝÝ»ñ</t>
  </si>
  <si>
    <t xml:space="preserve">´³ÅÝ»Ù³ëÝ³ÏóáõÃÛ³Ý Ù»Ãá¹áí Ñ³ßí³éíáÕ Ý»ñ¹ñáõÙÝ»ñ </t>
  </si>
  <si>
    <t>040</t>
  </si>
  <si>
    <t>Îáõï³Ïí³Í ß³ÑáõÛÃ</t>
  </si>
  <si>
    <t>²ÛÉ áã ÁÝÃ³óÇÏ ýÇÝ³Ýë³Ï³Ý ³ÏïÇíÝ»ñ</t>
  </si>
  <si>
    <t>050</t>
  </si>
  <si>
    <t>ä³Ñáõëï³ÛÇÝ Ï³åÇï³É</t>
  </si>
  <si>
    <t>Ð»ï³Ó·í³Í Ñ³ñÏ³ÛÇÝ ³ÏïÇíÝ»ñ</t>
  </si>
  <si>
    <t>060</t>
  </si>
  <si>
    <t>ê»÷³Ï³Ý Ï³åÇï³ÉÇ ³ÛÉ ï³ññ»ñ, ³Û¹ ÃíáõÙª</t>
  </si>
  <si>
    <t>²ÛÉ áã ÁÝÃ³óÇÏ ³ÏïÇíÝ»ñ, ³Û¹ ÃíáõÙª</t>
  </si>
  <si>
    <t>070</t>
  </si>
  <si>
    <t>071</t>
  </si>
  <si>
    <t>072</t>
  </si>
  <si>
    <t>073</t>
  </si>
  <si>
    <t>ÀÝ¹³Ù»ÝÁ ë»÷³Ï³Ý Ï³åÇï³É</t>
  </si>
  <si>
    <t>074</t>
  </si>
  <si>
    <t>IV. àã ÁÝÃ³óÇÏ å³ñï³íáñáõÃÛáõÝÝ»ñ</t>
  </si>
  <si>
    <t>ºñÏ³ñ³Å³ÙÏ»ï µ³ÝÏ³ÛÇÝ í³ñÏ»ñ ¨ ÷áË³éáõÃÛáõÝÝ»ñ</t>
  </si>
  <si>
    <t>Ð»ï³Ó·í³Í Ñ³ñÏ³ÛÇÝ å³ñï³íáñáõÃÛáõÝÝ»ñ</t>
  </si>
  <si>
    <t>²ÏïÇíÝ»ñÇÝ í»ñ³µ»ñáÕ ßÝáñÑÝ»ñ</t>
  </si>
  <si>
    <t>àã ÁÝÃ³óÇÏ å³ÑáõëïÝ»ñ</t>
  </si>
  <si>
    <t>²ÛÉ áã ÁÝÃ³óÇÏ å³ñï³íáñáõÃÛáõÝÝ»ñ, ³Û¹ ÃíáõÙª</t>
  </si>
  <si>
    <t>ÀÝ¹³Ù»ÝÁ áã ÁÝÃ³óÇÏ ³ÏïÇíÝ»ñ</t>
  </si>
  <si>
    <t>080</t>
  </si>
  <si>
    <t>II. ÀÝÃ³óÇÏ ³ÏïÇíÝ»ñ</t>
  </si>
  <si>
    <t>ÀÝ¹³Ù»ÝÁ áã ÁÝÃ³óÇÏ å³ñï³íáñáõÃÛáõÝÝ»ñ</t>
  </si>
  <si>
    <t>ÜÛáõÃ»ñ</t>
  </si>
  <si>
    <t>090</t>
  </si>
  <si>
    <t>²×»óíáÕ ¨ µïíáÕ Ï»Ý¹³ÝÇÝ»ñ</t>
  </si>
  <si>
    <t>V. ÀÝÃ³óÇÏ  å³ñï³íáñáõÃÛáõÝÝ»ñ</t>
  </si>
  <si>
    <t>²ñ³·³Ù³ß ³é³ñÏ³Ý»ñ</t>
  </si>
  <si>
    <t>Î³ñ×³Å³ÙÏ»ï µ³ÝÏ³ÛÇÝ í³ñÏ»ñ</t>
  </si>
  <si>
    <t>²Ý³í³ñï ³ñï³¹ñáõÃÛáõÝ</t>
  </si>
  <si>
    <t>Î³ñ×³Å³ÙÏ»ï ÷áË³éáõÃÛáõÝÝ»ñ</t>
  </si>
  <si>
    <t>²ñï³¹ñ³Ýù</t>
  </si>
  <si>
    <t>Îñ»¹Çïáñ³Ï³Ý å³ñïù»ñ ·ÝáõÙÝ»ñÇ ·Íáí</t>
  </si>
  <si>
    <t>²åñ³ÝùÝ»ñ</t>
  </si>
  <si>
    <t>êï³óí³Í ÁÝÃ³óÇÏ Ï³ÝË³í×³ñÝ»ñ</t>
  </si>
  <si>
    <t>îñí³Í ÁÝÃ³óÇÏ Ï³ÝË³í×³ñÝ»ñ</t>
  </si>
  <si>
    <t>Î³ñ×³Å³ÙÏ»ï Ïñ»¹Çïáñ³Ï³Ý å³ñïù»ñ µÛáõç»ÇÝ</t>
  </si>
  <si>
    <t>¸»µÇïáñ³Ï³Ý å³ñïù»ñ í³×³éùÝ»ñÇ ·Íáí</t>
  </si>
  <si>
    <t xml:space="preserve">Î³ñ×³Å³ÙÏ»ï Ïñ»¹Çïáñ³Ï³Ý å³ñïù»ñ å³ñï³¹Çñ ëáóÇ³É³Ï³Ý ³å³Ñáí³·ñáõÃÛ³Ý ·Íáí </t>
  </si>
  <si>
    <t>Î³ñ×³Å³ÙÏ»ï ¹»µÇïáñ³Ï³Ý å³ñïù»ñ µÛáõç»Ç ·Íáí</t>
  </si>
  <si>
    <t>²ÛÉ ¹»µÇïáñ³Ï³Ý å³ñïù»ñ</t>
  </si>
  <si>
    <t>Îñ»¹Çïáñ³Ï³Ý å³ñïù»ñ ³ßË³ï³í³ñÓÇ ¨ ³ßË³ï³ÏÇóÝ»ñÇ ³ÛÉ Ï³ñ×³Å³ÙÏ»ï Ñ³ïáõóáõÙÝ»ñÇ ·Íáí</t>
  </si>
  <si>
    <t>ÀÝÃ³óÇÏ ýÇÝ³Ýë³Ï³Ý Ý»ñ¹ñáõÙÝ»ñ</t>
  </si>
  <si>
    <t>¸ñ³Ù³Ï³Ý ÙÇçáóÝ»ñ ¨ ¹ñ³Ýó Ñ³Ù³ñÅ»ùÝ»ñ</t>
  </si>
  <si>
    <t>Î³ñ×³Å³ÙÏ»ï Ïñ»¹Çïáñ³Ï³Ý å³ñïù»ñ Ù³ëÝ³ÏÇóÝ»ñÇÝ (ÑÇÙÝ³¹ÇñÝ»ñÇÝ)</t>
  </si>
  <si>
    <t>²ÛÉ ÁÝÃ³óÇÏ ³ÏïÇíÝ»ñ, ³Û¹ ÃíáõÙª</t>
  </si>
  <si>
    <t>²ÛÉ Ïñ»¹Çïáñ³Ï³Ý å³ñïù»ñ</t>
  </si>
  <si>
    <t>ºÏ³ÙáõïÝ»ñÇÝ í»ñ³µ»ñáÕ ßÝáñÑÝ»ñ</t>
  </si>
  <si>
    <t>ÀÝÃ³óÇÏ å³ÑáõëïÝ»ñ</t>
  </si>
  <si>
    <t>²ÛÉ ÁÝÃ³óÇÏ å³ñï³íáñáõÃÛáõÝÝ»ñ, ³Û¹ ÃíáõÙª</t>
  </si>
  <si>
    <t>ÀÝ¹³Ù»ÝÁ ÁÝÃ³óÇÏ ³ÏïÇíÝ»ñ</t>
  </si>
  <si>
    <t>ÀÝ¹³Ù»ÝÁ ÁÝÃ³óÇÏ å³ñï³íáñáõÃÛáõÝÝ»ñ</t>
  </si>
  <si>
    <t>Ð ² Þ ì º Î Þ Æ è</t>
  </si>
  <si>
    <t>Ò¨ N 2</t>
  </si>
  <si>
    <t xml:space="preserve">   üÆÜ²Üê²Î²Ü  ²ð¸ÚàÆÜøÜºðÆ</t>
  </si>
  <si>
    <t xml:space="preserve">Ø²êÆÜ  Ð²ÞìºîìàôÂÚàôÜ </t>
  </si>
  <si>
    <t>(Ñ³ßí»ïáõ ï³ñÇÝ (Å³Ù³Ý³Ï³ßñç³ÝÁ))</t>
  </si>
  <si>
    <t xml:space="preserve">òáõó³ÝÇßÇ ³Ýí³ÝáõÙÁ </t>
  </si>
  <si>
    <t>Ü³Ëáñ¹ ï³ñÇ (ÙÇç³ÝÏÛ³É Å³Ù³Ý³Ï³ßñç³Ý` ³×áÕ³Ï³Ý)</t>
  </si>
  <si>
    <t>Ð³ßí»ïáõ ï³ñÇ (ÙÇç³ÝÏÛ³É Å³Ù³Ý³Ï³ßñç³Ý` ³×áÕ³Ï³Ý)</t>
  </si>
  <si>
    <t>Ü³Ëáñ¹ ï³ñí³  ÙÇç³ÝÏÛ³É Å³Ù³Ý³Ï³ßñç³Ý</t>
  </si>
  <si>
    <t>Ð³ßí»ïáõ ï³ñí³ ÙÇç³ÝÏÛ³É Å³Ù³Ý³Ï³ßñç³Ý</t>
  </si>
  <si>
    <t>²ñï³¹ñ³ÝùÇ, ³åñ³ÝùÝ»ñÇ, ³ßË³ï³ÝùÝ»ñÇ, Í³é³ÛáõÃÛáõÝÝ»ñÇ Çñ³óáõÙÇó Ñ³ëáõÛÃ</t>
  </si>
  <si>
    <t xml:space="preserve">Æñ³óí³Í ³ñï³¹ñ³ÝùÇ, ³åñ³ÝùÝ»ñÇ, ³ßË³ï³ÝùÝ»ñÇ, Í³é³ÛáõÃÛáõÝÝ»ñÇ ÇÝùÝ³ñÅ»ù </t>
  </si>
  <si>
    <t>(</t>
  </si>
  <si>
    <t>)</t>
  </si>
  <si>
    <t>Ð³Ù³Ë³éÝ ß³ÑáõÛÃ (íÝ³ë)</t>
  </si>
  <si>
    <t>Æñ³óÙ³Ý Í³Ëë»ñ</t>
  </si>
  <si>
    <t>ì³ñã³Ï³Ý Í³Ëë»ñ</t>
  </si>
  <si>
    <t>²ñï³¹ñ³ÝùÇ, ³åñ³ÝùÝ»ñÇ, ³ßË³ï³ÝùÝ»ñÇ Í³é³ÛáõÃÛáõÝÝ»ñÇ Çñ³óáõÙÇó ß³ÑáõÛÃ (íÝ³ë)</t>
  </si>
  <si>
    <t>¶áñÍ³éÝ³Ï³Ý ³ÛÉ »Ï³ÙáõïÝ»ñ, ³Û¹ ÃíáõÙª</t>
  </si>
  <si>
    <t>¶áñÍ³éÝ³Ï³Ý ³ÛÉ Í³Ëë»ñ, ³Û¹ ÃíáõÙª</t>
  </si>
  <si>
    <t>081</t>
  </si>
  <si>
    <t>082</t>
  </si>
  <si>
    <t>¶áñÍ³éÝ³Ï³Ý ß³ÑáõÛÃ (íÝ³ë)</t>
  </si>
  <si>
    <t>üÇÝ³Ýë³Ï³Ý Í³Ëë»ñ</t>
  </si>
  <si>
    <t xml:space="preserve">´³ÅÝ»Ù³ëÝ³ÏóáõÃÛ³Ý Ù»Ãá¹áí Ñ³ßí³éíáÕ Ý»ñ¹ñáõÙÝ»ñÇ ·Íáí ß³ÑáõÛÃ (íÝ³ë) </t>
  </si>
  <si>
    <t>ÀÝ¹Ñ³ïíáÕ ·áñÍ³éÝáõÃÛ³ÝÁ í»ñ³·ñ»ÉÇ ³ÏïÇíÝ»ñÇ í³×³éùÝ»ñÇó ¨ å³ñï³íáñáõÃÛáõÝÝ»ñÇ Ù³ñáõÙÝ»ñÇó ß³ÑáõÛÃ (íÝ³ë)</t>
  </si>
  <si>
    <t>²ÛÉ áã ·áñÍ³éÝ³Ï³Ý ß³ÑáõÛÃ (íÝ³ë), ³Û¹ ÃíáõÙª</t>
  </si>
  <si>
    <t>êáíáñ³Ï³Ý ·áñÍáõÝ»áõÃÛáõÝÇó ß³ÑáõÛÃ (íÝ³ë)</t>
  </si>
  <si>
    <t>²ñï³ëáíáñ ¹»åù»ñÇó ß³ÑáõÛÃ (íÝ³ë)</t>
  </si>
  <si>
    <t>¼áõï ß³ÑáõÛÃ (íÝ³ë) Ý³Ëù³Ý ß³ÑáõÃ³Ñ³ñÏÇ ·Íáí Í³ËëÇ Ýí³½»óáõÙÁ</t>
  </si>
  <si>
    <t xml:space="preserve">Þ³ÑáõÃ³Ñ³ñÏÇ ·Íáí Í³Ëë (÷áËÑ³ïáõóáõÙ) </t>
  </si>
  <si>
    <t>¼áõï ß³ÑáõÛÃ (íÝ³ë) ß³ÑáõÃ³Ñ³ñÏÇ ·Íáí Í³ËëÇ Ýí³½»óáõÙÇó Ñ»ïá</t>
  </si>
  <si>
    <t>Ø»Ï µ³ÅÝ»ïáÙëÇÝ µ³ÅÇÝ ÁÝÏÝáÕ µ³½³ÛÇÝ ß³ÑáõÛÃ (íÝ³ë)*</t>
  </si>
  <si>
    <t>Ø»Ï µ³ÅÝ»ïáÙëÇÝ µ³ÅÇÝ ÁÝÏÝáÕ Ýáëñ³óí³Í ß³ÑáõÛÃ (íÝ³ë)*</t>
  </si>
  <si>
    <t>* êáõÛÝ Ñá¹í³ÍÝ»ñÇ Éñ³óáõÙÁ å³ñï³¹Çñ ¿ ³ÛÝ µ³ÅÝ»ïÇñ³Ï³Ý ÁÝÏ»ñáõÃÛáõÝÝ»ñÇ ÏáÕÙÇó, áñáÝó ëáíáñ³Ï³Ý µ³ÅÝ»ïáÙë»ñÁ</t>
  </si>
  <si>
    <t xml:space="preserve"> Ï³Ù åáï»ÝóÇ³É ëáíáñ³Ï³Ý µ³ÅÝ»ïáÙë»ñÁ Ññ³å³ñ³Ï³ÛÝáñ»Ý í³×³éíáõÙ »Ý, Ï³Ù áñáÝù ·ïÝíáõÙ »Ý ³ñÅ»ÃÕÃ»ñÇ µ³ó </t>
  </si>
  <si>
    <t xml:space="preserve">(Ï³ÝáÝ³Ï³ñ·íáÕ) ßáõÏ³ÛáõÙ ëáíáñ³Ï³Ý µ³ÅÝ»ïáÙë»ñ Ï³Ù åáï»ÝóÇ³É ëáíáñ³Ï³Ý µ³ÅÝ»ïáÙë»ñ ÃáÕ³ñÏ»Éáõ ·áñÍÁÝÃ³óáõÙ: </t>
  </si>
  <si>
    <t>êáõÛÝ Ñá¹í³ÍÝ»ñÇ ·áõÙ³ñÁ óáõÛó ¿ ïñíáõÙ ¹ñ³ÙÝ»ñáí (áã Ã» Ñ³½³ñ ¹ñ³ÙÝ»ñáí):</t>
  </si>
  <si>
    <t xml:space="preserve">                               Ï©ï</t>
  </si>
  <si>
    <t>Ò¨ N 3</t>
  </si>
  <si>
    <t xml:space="preserve">   êºö²Î²Ü  Î²äÆî²ÈàôØ  öàöàÊàôÂÚàôÜÜºðÆ</t>
  </si>
  <si>
    <t xml:space="preserve">  ê»÷³Ï³Ý Ï³åÇï³ÉÇ ï³ññ»ñÇ  ³Ýí³ÝáõÙÁ</t>
  </si>
  <si>
    <t xml:space="preserve">I. Ü³Ëáñ¹ ï³ñÇ (Å³Ù³Ý³Ï³ßñç³Ý) </t>
  </si>
  <si>
    <t>Î³ÝáÝ³¹ñ³Ï³Ý (µ³ÅÝ»Ñ³í³ù) Ï³åÇï³É</t>
  </si>
  <si>
    <t>¾ÙÇëÇáÝ »Ï³Ùáõï (íÝ³ë)</t>
  </si>
  <si>
    <t xml:space="preserve">ì»ñ³·Ý³Ñ³ïáõÙÇó ï³ñµ»ñáõÃÛáõÝÝ»ñ </t>
  </si>
  <si>
    <t>ì»ñ³ã³÷áõÙÇó ï³ñµ»ñáõÃÛáõÝÝ»ñ</t>
  </si>
  <si>
    <t>Îáõï³Ïí³Í ß³ÑáõÛÃ ¥íÝ³ë¤</t>
  </si>
  <si>
    <t>ØÇç³ÝÏÛ³É ß³Ñ³µ³ÅÇÝÝ»ñ</t>
  </si>
  <si>
    <t>ê»÷³Ï³Ý Ï³åÇï³ÉÇ ³ÛÉ ï³ññ»ñ</t>
  </si>
  <si>
    <t>Î³ÝáÝ³¹ñ³Ï³Ý  Ï³åÇï³É</t>
  </si>
  <si>
    <t xml:space="preserve">âí×³ñí³Í Ï³åÇï³É </t>
  </si>
  <si>
    <t>Ð»ï ·Ýí³Í Ï³åÇï³É</t>
  </si>
  <si>
    <t>¼áõï ·áõÙ³ñÁ</t>
  </si>
  <si>
    <t>Ðá¹í³ÍÝ»ñ</t>
  </si>
  <si>
    <t>Ð³ßí³å³Ñ³Ï³Ý Ñ³ßí³éÙ³Ý ù³Õ³ù³Ï³ÝáõÃÛ³Ý ÷á÷áËáõÃÛáõÝÝ»ñÇ ÁÝ¹Ñ³Ýáõñ ³ñ¹ÛáõÝùÁ ¨ ¿³Ï³Ý ëË³ÉÝ»ñÇ ×ß·ñïáõÙÁ</t>
  </si>
  <si>
    <t>ì»ñ³Ñ³ßí³ñÏí³Í ÙÝ³óáñ¹Á</t>
  </si>
  <si>
    <t>àõÕÕ³ÏÇáñ»Ý ë»÷³Ï³Ý Ï³åÇï³ÉáõÙ ×³Ý³ãí³Í »Ï³ÙáõïÝ»ñ ¨ Í³Ëë»ñ</t>
  </si>
  <si>
    <t>´³ÅÝ»ï»ñ»ñÇ (ë»÷³Ï³Ý³ï»ñ»ñÇ) Ñ»ï ·áñÍ³ñùÝ»ñ µ³ÅÝ»ïáÙë»ñÇ (µ³ÅÝ»Ù³ë»ñÇ)  ·Íáí, ³Û¹ ÃíáõÙª</t>
  </si>
  <si>
    <t>051</t>
  </si>
  <si>
    <t>052</t>
  </si>
  <si>
    <t>Ð³ßí»ïáõ ï³ñí³ ¥Å³Ù³Ý³Ï³ßñç³ÝÇ¤ ½áõï ß³ÑáõÛÃ (íÝ³ë)</t>
  </si>
  <si>
    <t>Þ³Ñ³µ³ÅÇÝÝ»ñ</t>
  </si>
  <si>
    <t>ê»÷³Ï³Ý Ï³åÇï³ÉÇ ï³ññ»ñÇ ³ÛÉ ³í»É³óáõÙ (Ýí³½»óáõÙ), ³Û¹ ÃíáõÙª</t>
  </si>
  <si>
    <t>Ü»ñùÇÝ ß³ñÅ»ñ, ³Û¹ ÃíáõÙª</t>
  </si>
  <si>
    <t>091</t>
  </si>
  <si>
    <t xml:space="preserve">ê»÷³Ï³Ý Ï³åÇï³ÉÇ ï³ññ»ñÇ  ³Ýí³ÝáõÙÁ   </t>
  </si>
  <si>
    <t xml:space="preserve">II. Ð³ßí»ïáõ ï³ñÇ (Å³Ù³Ý³Ï³ßñç³Ý) </t>
  </si>
  <si>
    <t>Ò¨ N 4</t>
  </si>
  <si>
    <t>¸ð²Ø²Î²Ü  ØÆæàòÜºðÆ  ÐàêøºðÆ</t>
  </si>
  <si>
    <t>Ø²êÆÜ  Ð²ÞìºîìàôÂÚàôÜ</t>
  </si>
  <si>
    <t>òáõó³ÝÇßÇ ³Ýí³ÝáõÙÁ</t>
  </si>
  <si>
    <t>Ü³Ëáñ¹ Å³Ù³Ý³Ï³ßñç³Ý</t>
  </si>
  <si>
    <t>Ð³ßí»ïáõ Å³Ù³Ý³Ï³ßñç³Ý</t>
  </si>
  <si>
    <t>¶áõÙ³ñ</t>
  </si>
  <si>
    <t>³Û¹ ÃíáõÙ</t>
  </si>
  <si>
    <t>¹ñ³Ù³ñÏÕ</t>
  </si>
  <si>
    <t>µ³ÝÏ³ÛÇÝ Ñ³ßÇíÝ»ñ</t>
  </si>
  <si>
    <t>¸ØÐ*</t>
  </si>
  <si>
    <t>¹ñ³Ù</t>
  </si>
  <si>
    <t>³ñï³ñÅáõÛÃ</t>
  </si>
  <si>
    <t>¸ñ³Ù³Ï³Ý ÙÇçáóÝ»ñÇ ï³ñ»ëÏ½µÇ ÙÝ³óáñ¹Á</t>
  </si>
  <si>
    <t>¶áñÍ³éÝ³Ï³Ý ·áñÍáõÝ»áõÃÛáõÝÇó ¹ñ³Ù³Ï³Ý ÙÇçáóÝ»ñÇ Ùáõïù»ñ</t>
  </si>
  <si>
    <t>²ñï³¹ñ³ÝùÇ, ³åñ³ÝùÝ»ñÇ, ³ßË³ï³ÝùÝ»ñÇ, Í³é³ÛáõÃÛáõÝÝ»ñÇ Çñ³óáõÙÇó</t>
  </si>
  <si>
    <t>¶áñÍ³éÝ³Ï³Ý ³ÛÉ ·áñÍáõÝ»áõÃÛáõÝÇó, ³Û¹ ÃíáõÙª</t>
  </si>
  <si>
    <t>031</t>
  </si>
  <si>
    <t>ÀÝ¹³Ù»ÝÁ ·áñÍ³éÝ³Ï³Ý ·áñÍáõÝ»áõÃÛáõÝÇó Ùáõïù»ñ</t>
  </si>
  <si>
    <t>¶áñÍ³éÝ³Ï³Ý ·áñÍáõÝ»áõÃÛáõÝÇó ¹ñ³Ù³Ï³Ý ÙÇçáóÝ»ñÇ »Éù»ñ</t>
  </si>
  <si>
    <t>ÜÛáõÃ»ñÇ, ³åñ³ÝùÝ»ñÇ Ó»éù µ»ñÙ³Ý ·Íáí</t>
  </si>
  <si>
    <t>²ßË³ï³ÝùÝ»ñÇ Ï³ï³ñÙ³Ý, Í³é³ÛáõÃÛáõÝÝ»ñÇ Ù³ïáõóÙ³Ý ·Íáí</t>
  </si>
  <si>
    <t xml:space="preserve">ì×³ñáõÙÝ»ñ ³ßË³ï³ÏÇóÝ»ñÇÝ ¨ Ýñ³Ýó ³ÝáõÝÇó </t>
  </si>
  <si>
    <t>ì×³ñáõÙÝ»ñ µÛáõç»</t>
  </si>
  <si>
    <t>ì×³ñáõÙÝ»ñ ëáóÇ³É³Ï³Ý ³å³Ñáí³·ñáõÃÛ³Ý ÑÇÙÝ³¹ñ³Ù</t>
  </si>
  <si>
    <t>¶áñÍ³éÝ³Ï³Ý ³ÛÉ ·áñÍáõÝ»áõÃÛáõÝÇó »Éù»ñ, ³Û¹ ÃíáõÙª</t>
  </si>
  <si>
    <t>ÀÝ¹³Ù»ÝÁ ·áñÍ³éÝ³Ï³Ý ·áñÍáõÝ»áõÃÛáõÝÇó »Éù»ñ</t>
  </si>
  <si>
    <t>¶áñÍ³éÝ³Ï³Ý ·áñÍáõÝ»áõÃÛáõÝÇó ¹ñ³Ù³Ï³Ý ÙÇçáóÝ»ñÇ ½áõï Ñáëù»ñ</t>
  </si>
  <si>
    <t>Ü»ñ¹ñáõÙ³ÛÇÝ ·áñÍáõÝ»áõÃÛáõÝÇó ¹ñ³Ù³Ï³Ý ÙÇçáóÝ»ñÇ Ùáõïù»ñ</t>
  </si>
  <si>
    <t>àã ÁÝÃ³óÇÏ ÝÛáõÃ³Ï³Ý ¨ áã ÝÛáõÃ³Ï³Ý ³ÏïÇíÝ»ñÇ í³×³éùÝ»ñÇó</t>
  </si>
  <si>
    <t>üÇÝ³Ýë³Ï³Ý ³ÏïÇíÝ»ñáí ·áñÍ³éÝáõÃÛáõÝÝ»ñÇó</t>
  </si>
  <si>
    <t>Þ³Ñ³µ³ÅÇÝÝ»ñÇ ¨ ïáÏáëÝ»ñÇ ëï³óáõÙÇó</t>
  </si>
  <si>
    <t>Ü»ñ¹ñáõÙ³ÛÇÝ ³ÛÉ ·áñÍáõÝ»áõÃÛáõÝÇó Ùáõïù»ñ, ³Û¹ ÃíáõÙª</t>
  </si>
  <si>
    <t>ÀÝ¹³Ù»ÝÁ Ý»ñ¹ñáõÙ³ÛÇÝ ·áñÍáõÝ»áõÃÛáõÝÇó Ùáõïù»ñ</t>
  </si>
  <si>
    <t>Ü»ñ¹ñáõÙ³ÛÇÝ ·áñÍáõÝ»áõÃÛáõÝÇó ¹ñ³Ù³Ï³Ý ÙÇçáóÝ»ñÇ »Éù»ñ</t>
  </si>
  <si>
    <t>àã ÁÝÃ³óÇÏ ÝÛáõÃ³Ï³Ý ¨ áã ÝÛáõÃ³Ï³Ý ³ÏïÇíÝ»ñÇ Ó»éù µ»ñÙ³Ý ·Íáí</t>
  </si>
  <si>
    <t>üÇÝ³Ýë³Ï³Ý ³ÏïÇíÝ»ñÇ Ó»éù µ»ñáõÙÇó, ÷áË³éáõÃÛáõÝÝ»ñÇ ïñ³Ù³¹ñáõÙÇó</t>
  </si>
  <si>
    <t>Ü»ñ¹ñáõÙ³ÛÇÝ ³ÛÉ ·áñÍáõÝ»áõÃÛáõÝÇó »Éù»ñ, ³Û¹ ÃíáõÙª</t>
  </si>
  <si>
    <t>ÀÝ¹³Ù»ÝÁ Ý»ñ¹ñáõÙ³ÛÇÝ ·áñÍáõÝ»áõÃÛáõÝÇó »Éù»ñ</t>
  </si>
  <si>
    <t>Ü»ñ¹ñáõÙ³ÛÇÝ ·áñÍáõÝ»áõÃÛáõÝÇó ¹ñ³Ù³Ï³Ý ÙÇçáóÝ»ñÇ ½áõï Ñáëù»ñ</t>
  </si>
  <si>
    <t>üÇÝ³Ýë³Ï³Ý ·áñÍáõÝ»áõÃÛáõÝÇó ¹ñ³Ù³Ï³Ý ÙÇçáóÝ»ñÇ Ùáõïù»ñ</t>
  </si>
  <si>
    <t>ê»÷³Ï³Ý Ï³åÇï³ÉÇ ·áñÍÇùÝ»ñÇ ÃáÕ³ñÏáõÙÇó ¨ í»ñ³í³×³éùÇó</t>
  </si>
  <si>
    <t xml:space="preserve">êï³óí³Í í³ñÏ»ñÇó ¨ ÷áË³éáõÃÛáõÝÝ»ñÇó </t>
  </si>
  <si>
    <t>üÇÝ³Ýë³Ï³Ý ³ÛÉ ·áñÍáõÝ»áõÃÛáõÝÇó Ùáõïù»ñ, ³Û¹ ÃíáõÙª</t>
  </si>
  <si>
    <t>ÀÝ¹³Ù»ÝÁ ýÇÝ³Ýë³Ï³Ý ·áñÍáõÝ»áõÃÛáõÝÇó Ùáõïù»ñ</t>
  </si>
  <si>
    <t>üÇÝ³Ýë³Ï³Ý ·áñÍáõÝ»áõÃÛáõÝÇó ¹ñ³Ù³Ï³Ý ÙÇçáóÝ»ñÇ »Éù»ñ</t>
  </si>
  <si>
    <t>êï³óí³Í í³ñÏ»ñÇ ¨ ÷áË³éáõÃÛáõÝÝ»ñÇ Ù³ñáõÙÇó</t>
  </si>
  <si>
    <t>ì×³ñí³Í ß³Ñ³µ³ÅÇÝÝ»ñ ¨ ïáÏáëÝ»ñ</t>
  </si>
  <si>
    <t>üÇÝ³Ýë³Ï³Ý ³ÛÉ ·áñÍáõÝ»áõÃÛáõÝÇó »Éù»ñ, ³Û¹ ÃíáõÙª</t>
  </si>
  <si>
    <t>ÀÝ¹³Ù»ÝÁ ýÇÝ³Ýë³Ï³Ý ·áñÍáõÝ»áõÃÛáõÝÇó »Éù»ñ</t>
  </si>
  <si>
    <t>üÇÝ³Ýë³Ï³Ý ·áñÍáõÝ»áõÃÛáõÝÇó ¹ñ³Ù³Ï³Ý ÙÇçáóÝ»ñÇ ½áõï Ñáëù»ñ</t>
  </si>
  <si>
    <t>ÀÝ¹³Ù»ÝÁ ¹ñ³Ù³Ï³Ý ÙÇçáóÝ»ñÇ ½áõï Ñáëù»ñ</t>
  </si>
  <si>
    <t>²ñï³ñÅáõÛÃÇ ÷áË³ñÅ»ù³ÛÇÝ ï³ñµ»ñáõÃÛáõÝÝ»ñ**</t>
  </si>
  <si>
    <t>Ü»ñùÇÝ ß³ñÅ»ñ**</t>
  </si>
  <si>
    <t>¸ñ³Ù³Ï³Ý ÙÇçáóÝ»ñÇ ÙÝ³óáñ¹Á Ñ³ßí»ïáõ Å³Ù³Ý³Ï³ßñç³ÝÇ í»ñçÇÝ</t>
  </si>
  <si>
    <t>* ¸ñ³Ù³Ï³Ý ÙÇçáóÝ»ñÇ Ñ³Ù³ñÅ»ù</t>
  </si>
  <si>
    <t>**êáõÛÝ ïáÕáõÙ ³ñï³óáÉí³Í ·áõÙ³ñÝ»ñÁ ã»Ý Ñ³Ý¹Çë³ÝáõÙ ¹ñ³Ù³Ï³Ý ÙÇçáóÝ»ñÇ Ñáëù»ñ</t>
  </si>
  <si>
    <t>Ò¨ N 5</t>
  </si>
  <si>
    <t xml:space="preserve"> üÆÜ²Üê²Î²Ü  Ð²ÞìºîìàôÂÚàôÜÜºðÆÜ</t>
  </si>
  <si>
    <t>ÎÆò  Ì²ÜàÂ²¶ðàôÂÚàôÜÜºð</t>
  </si>
  <si>
    <t>5.1. Ð³Û³ëï³ÝÇ Ð³Ýñ³å»ïáõÃÛ³Ý Ñ³ßí³å³Ñ³Ï³Ý Ñ³ßí³éÙ³Ý</t>
  </si>
  <si>
    <t>ëï³Ý¹³ñïÝ»ñÇÝ Ñ³Ù³å³ï³ëË³ÝáõÃÛ³Ý Ù³ëÇÝ Ñ³Ûï³ñ³ñáõÃÛáõÝ</t>
  </si>
  <si>
    <t xml:space="preserve">      5.2. Ð³ßí³å³Ñ³Ï³Ý Ñ³ßí³éÙ³Ý ù³Õ³ù³Ï³ÝáõÃÛáõÝÁ</t>
  </si>
  <si>
    <t>5.2.1. Ð³ßí³å³Ñ³Ï³Ý Ñ³ßí³éÙ³Ý ù³Õ³ù³Ï³ÝáõÃÛ³Ý Ùáï»óáõÙÝ»ñÁ</t>
  </si>
  <si>
    <t xml:space="preserve">        êáõÛÝ Ï»ïáõÙ å³Ñ³ÝçíáÕ µ³ó³Ñ³ÛïáõÙÝ»ñÁ Éñ³óÝ»ÉÇë ³í»É³óíáõÙ »Ý Éñ³óáõóÇã Ã»ñÃÇÏÝ»ñª </t>
  </si>
  <si>
    <t>¿ç³Ï³É»Éáí   áñå»ë 3 ³, 3 µ ¨ ³ÛÉÝ:</t>
  </si>
  <si>
    <t>Ð³ßí³å³Ñ³Ï³Ý Ñ³ßí³éÙ³Ý ù³Õ³ù³Ï³ÝáõÃÛ³Ý Ùáï»óáõÙÝ»ñÁ</t>
  </si>
  <si>
    <t>²ÕÛáõë³Ï 1</t>
  </si>
  <si>
    <t>Ðá¹í³ÍÝ»ñÇ ³Ýí³ÝáõÙÝ»ñÁ</t>
  </si>
  <si>
    <t>ÀÝïñí³Í Ñ³ßí³å³Ñ³Ï³Ý Ñ³ßí³éÙ³Ý ù³Õ³ù³Ï³ÝáõÃÛáõÝÁ</t>
  </si>
  <si>
    <t>1. ä³ß³ñÝ»ñÇ ÇÝùÝ³ñÅ»ùÇ áñáßÙ³Ý µ³Ý³Ó¨Á</t>
  </si>
  <si>
    <t>2. ÐÇÙÝ³Ï³Ý ÙÇçáóÝ»ñÇ Ñ»ï³·³ ã³÷Ù³Ý Ùáï»óáõÙÁ</t>
  </si>
  <si>
    <t>3. àã ÝÛáõÃ³Ï³Ý ³ÏïÇíÝ»ñÇ Ñ»ï³·³ ã³÷Ù³Ý Ùáï»óáõÙÁ</t>
  </si>
  <si>
    <t>4. Ü»ñ¹ñáõÙ³ÛÇÝ ·áõÛùÇ Ñ»ï³·³ ã³÷Ù³Ý Ùáï»óáõÙÁ</t>
  </si>
  <si>
    <t>5. ì³×³éùÇ Ñ³Ù³ñ Ù³ïã»ÉÇ ýÇÝ³Ýë³Ï³Ý ³ÏïÇíÝ»ñÇª Çñ³Ï³Ý ³ñÅ»ùáí í»ñ³ã³÷áõÙÇó ß³ÑáõÛÃÝ»ñÇ (íÝ³ëÝ»ñÇ) ×³Ý³ãÙ³Ý Ùáï»óáõÙÁ</t>
  </si>
  <si>
    <t>6. ¸áõëïñ ÁÝÏ»ñáõÃÛáõÝÝ»ñáõÙ, ³ëáóÇ³óí³Í Ï³½Ù³Ï»ñåáõÃÛáõÝÝ»ñáõÙ, Ñ³Ù³ï»Õ í»ñ³ÑëÏíáÕ ÙÇ³íáñÝ»ñáõÙ Ý»ñ¹ñáõÙÝ»ñÇ Ñ³ßí³éÙ³Ý Ùáï»óáõÙÁ</t>
  </si>
  <si>
    <t>7. ¾³Ï³Ý ëË³ÉÝ»ñÇ áõÕÕÙ³Ý ¨ Ñ³ßí³å³Ñ³Ï³Ý Ñ³ßí³éÙ³Ý ù³Õ³ù³Ï³ÝáõÃÛáõÝáõÙ ÷á÷áËáõÃÛáõÝÝ»ñÇ ³½¹»óáõÃÛ³Ý ³ñï³óáÉÙ³Ý Ùáï»óáõÙÁ</t>
  </si>
  <si>
    <t>8. Î³éáõóÙ³Ý ¨ Í³é³ÛáõÃÛáõÝÝ»ñÇ Ù³ïáõóÙ³Ý å³ÛÙ³Ý³·ñ»ñÇ ·Íáí Ñ³ëáõÛÃÇ ×³Ý³ãÙ³Ý Ñ³Ù³ñ ·áñÍ³ñùÇ ³í³ñïí³ÍáõÃÛ³Ý ³ëïÇ×³ÝÇ áñáßÙ³Ý Ùáï»óáõÙÁ</t>
  </si>
  <si>
    <t>9. ²ñï³ñÅáõÛÃÇ ÷áË³ñÅ»ù³ÛÇÝ ï³ñµ»ñáõÃÛáõÝÝ»ñÇ ×³Ý³ãÙ³Ý Ùáï»óáõÙÁ</t>
  </si>
  <si>
    <t>10. öáË³éáõÃÛ³Ý Í³ËëáõÙÝ»ñÇ Ñ³ßí³éÙ³Ý Ùáï»óáõÙÁ</t>
  </si>
  <si>
    <t>11.</t>
  </si>
  <si>
    <t>5.2.2. üÇÝ³Ýë³Ï³Ý Ñ³ßí»ïíáõÃÛáõÝÝ»ñÇ å³ïñ³ëïÙ³Ý Ñ³Ù³ñ ÏÇñ³éí³Í ã³÷Ù³Ý ÑÇÙáõÝùÝ»ñÁ</t>
  </si>
  <si>
    <t xml:space="preserve">êáõÛÝ Ï»ïáõÙ å³Ñ³ÝçíáÕ µ³ó³Ñ³ÛïáõÙÝ»ñÁ Éñ³óÝ»ÉÇë ³í»É³óíáõÙ »Ý Éñ³óáõóÇã Ã»ñÃÇÏÝ»ñª </t>
  </si>
  <si>
    <t>¿ç³Ï³É»Éáí áñå»ë 4 ³, 4 µ ¨ ³ÛÉÝ:</t>
  </si>
  <si>
    <t>5.3. ²ÛÉ µ³ó³Ñ³ÛïáõÙÝ»ñ</t>
  </si>
  <si>
    <t>5.3.1. ÀÝ¹Ñ³Ýáõñ µÝáõÛÃÇ µ³ó³Ñ³ÛïáõÙÝ»ñ</t>
  </si>
  <si>
    <t>êáõÛÝ Ï»ïáõÙ å³Ñ³ÝçíáÕ µ³ó³Ñ³ÛïáõÙÝ»ñÁ Éñ³óÝ»ÉÇë ³í»É³óíáõÙ »Ý Éñ³óáõóÇã Ã»ñÃÇÏÝ»ñª</t>
  </si>
  <si>
    <t xml:space="preserve"> ¿ç³Ï³É»Éáí áñå»ë 5 ³, 5 µ ¨ ³ÛÉÝ:</t>
  </si>
  <si>
    <t>5.3.2. Ð³ßí³å³Ñ³Ï³Ý Ñ³ßí»ÏßéÇÝ ÏÇó Í³ÝáÃ³·ñáõÃÛáõÝÝ»ñ</t>
  </si>
  <si>
    <t>²ÕÛáõë³Ï 2</t>
  </si>
  <si>
    <t>¸³ëÇ ³Ýí³ÝáõÙÁ</t>
  </si>
  <si>
    <t>Ø³ßí³ÍáõÃÛ³Ý ¹ñáõÛùÁ</t>
  </si>
  <si>
    <t>Ü³Ëáñ¹ ï³ñí³ í»ñçÇ ÙÝ³óáñ¹</t>
  </si>
  <si>
    <t>²í»É³óáõÙ</t>
  </si>
  <si>
    <t>Üí³½»óáõÙ</t>
  </si>
  <si>
    <t>Ð³ßí»ïáõ ï³ñí³ ¥Å³Ù³Ý³Ï³ßñç³ÝÇ¤ í»ñçÇ ÙÝ³óáñ¹Á</t>
  </si>
  <si>
    <t>ÁÝ¹³Ù»ÝÁ</t>
  </si>
  <si>
    <t>³Û¹ ÃíáõÙ` í»ñ³·Ý³Ñ³ïáõÙÇó</t>
  </si>
  <si>
    <t>Þ³Ñ³·áñÍÙ³Ý Ù»ç ·ïÝíáÕ Ù³ßíáÕ ÑÇÙÝ³Ï³Ý ÙÇçáóÝ»ñ</t>
  </si>
  <si>
    <t xml:space="preserve">     - Ñ³ßí»Ïßé³ÛÇÝ ³ñÅ»ù</t>
  </si>
  <si>
    <t xml:space="preserve">     - ³ñÅ»ù</t>
  </si>
  <si>
    <t>011</t>
  </si>
  <si>
    <t xml:space="preserve">     - Ïáõï³Ïí³Í Ù³ßí³ÍáõÃÛáõÝ</t>
  </si>
  <si>
    <t>012</t>
  </si>
  <si>
    <t xml:space="preserve">     - Ïáõï³Ïí³Í ³ñÅ»½ñÏáõÙ</t>
  </si>
  <si>
    <t>013</t>
  </si>
  <si>
    <t>021</t>
  </si>
  <si>
    <t>022</t>
  </si>
  <si>
    <t>023</t>
  </si>
  <si>
    <t>öáË³ÝóáÕ Ñ³ñÙ³ñ³Ýù»ñ</t>
  </si>
  <si>
    <t>032</t>
  </si>
  <si>
    <t>033</t>
  </si>
  <si>
    <t xml:space="preserve">     - ³ñÅ»ù </t>
  </si>
  <si>
    <t>041</t>
  </si>
  <si>
    <t>042</t>
  </si>
  <si>
    <t>043</t>
  </si>
  <si>
    <t>053</t>
  </si>
  <si>
    <t>²ñï³¹ñ³Ï³Ý ·áõÛù, ïÝï»ë³Ï³Ý ·áõÛù, ·áñÍÇùÝ»ñ</t>
  </si>
  <si>
    <t xml:space="preserve">     - ³ñÅ»ù  </t>
  </si>
  <si>
    <t>061</t>
  </si>
  <si>
    <t>062</t>
  </si>
  <si>
    <t>063</t>
  </si>
  <si>
    <t>´³ÝáÕ ¨ ÙÃ»ñ³ïáõ ³Ý³ëáõÝÝ»ñ</t>
  </si>
  <si>
    <t>083</t>
  </si>
  <si>
    <t>²ÛÉ ÑÇÙÝ³Ï³Ý ÙÇçáóÝ»ñ</t>
  </si>
  <si>
    <t>092</t>
  </si>
  <si>
    <t>093</t>
  </si>
  <si>
    <t xml:space="preserve">  ÀÝ¹³Ù»ÝÁ ß³Ñ³·áñÍÙ³Ý Ù»ç ·ïÝíáÕ Ù³ßíáÕ ÑÇÙÝ³Ï³Ý ÙÇçáóÝ»ñ</t>
  </si>
  <si>
    <t>100</t>
  </si>
  <si>
    <t xml:space="preserve">     - Ïáõï³Ïí³Í Ù³ßí³ÍáõÃÛáõÝ  </t>
  </si>
  <si>
    <t>102</t>
  </si>
  <si>
    <t>103</t>
  </si>
  <si>
    <t>Þ³Ñ³·áñÍÙ³Ý Ù»ç ã·ïÝíáÕ ÑÇÙÝ³Ï³Ý ÙÇçáóÝ»ñ</t>
  </si>
  <si>
    <t>Þ³Ñ³·áñÍÙ³Ý ãÑ³ÝÓÝí³Í ÑÇÙÝ³Ï³Ý ÙÇçáóÝ»ñ</t>
  </si>
  <si>
    <t>110</t>
  </si>
  <si>
    <t>113</t>
  </si>
  <si>
    <t>Ä³Ù³Ý³Ï³íáñ³å»ë ß³Ñ³·áñÍáõÙÇó Ñ³Ýí³Í ÑÇÙÝ³Ï³Ý ÙÇçáóÝ»ñ</t>
  </si>
  <si>
    <t>120</t>
  </si>
  <si>
    <t>122</t>
  </si>
  <si>
    <t>123</t>
  </si>
  <si>
    <t>Þ³Ñ³·áñÍáõÙÇó Ñ³Ýí³Í ¨ ûï³ñÙ³Ý Ýå³ï³Ïáí å³ÑíáÕ ÑÇÙÝ³Ï³Ý ÙÇçáóÝ»ñ</t>
  </si>
  <si>
    <t>130</t>
  </si>
  <si>
    <t>133</t>
  </si>
  <si>
    <t>ÀÝ¹³Ù»ÝÁ ß³Ñ³·áñÍÙ³Ý Ù»ç ã·ïÝíáÕ ÑÇÙÝ³Ï³Ý ÙÇçáóÝ»ñ</t>
  </si>
  <si>
    <t>140</t>
  </si>
  <si>
    <t xml:space="preserve">     - Ñ³ßí»Ïßé³ÛÇÝ ³ñÅ»ù  </t>
  </si>
  <si>
    <t>142</t>
  </si>
  <si>
    <t>143</t>
  </si>
  <si>
    <t>ÐáÕ³Ù³ë»ñ</t>
  </si>
  <si>
    <t>153</t>
  </si>
  <si>
    <t xml:space="preserve">  ÀÝ¹³Ù»ÝÁ ÑÇÙÝ³Ï³Ý ÙÇçáóÝ»ñ</t>
  </si>
  <si>
    <t>160</t>
  </si>
  <si>
    <t>162</t>
  </si>
  <si>
    <t>163</t>
  </si>
  <si>
    <t>Ü»ñ¹ñáõÙ³ÛÇÝ ·áõÛù (ëÏ½µÝ³Ï³Ý ³ñÅ»ùÇ Ùá¹»É)</t>
  </si>
  <si>
    <t>²ÕÛáõë³Ï 3</t>
  </si>
  <si>
    <t>Ü³Ëáñ¹ ï³ñí³ í»ñçÇ ÙÝ³óáñ¹Á</t>
  </si>
  <si>
    <t>Ð³ßí»ïáõ ï³ñí³ ¥Å³Ù³Ý³-Ï³ßñç³ÝÇ¤ í»ñçÇ ÙÝ³óáñ¹Á</t>
  </si>
  <si>
    <t>³Û¹ ÃíáõÙ`</t>
  </si>
  <si>
    <t>³Û¹ ÃíáõÙ` ûï³ñáõÙÇó</t>
  </si>
  <si>
    <t>Ó»éù µ»ñáõÙÇó</t>
  </si>
  <si>
    <t>Ñ»ï³·³ Í³ËëáõÙ-Ý»ñÇ Ï³åÇï³É³óáõÙÇó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</si>
  <si>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</si>
  <si>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</si>
  <si>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</si>
  <si>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</si>
  <si>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</si>
  <si>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</si>
  <si>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</si>
  <si>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</si>
  <si>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</si>
  <si>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ÐáÕ</t>
  </si>
  <si>
    <t>ÞÇÝáõÃÛáõÝ</t>
  </si>
  <si>
    <t>Ü»ñ¹ñáõÙ³ÛÇÝ ·áõÛù (Çñ³Ï³Ý ³ñÅ»ùÇ Ùá¹»É)</t>
  </si>
  <si>
    <t xml:space="preserve">²ÕÛáõë³Ï 4 </t>
  </si>
  <si>
    <t>Ó»éùµ»ñáõÙÇó</t>
  </si>
  <si>
    <t>Ñ»ï³·³ Í³ËëáõÙ-Ý»ñÇ Ï³åÇï³É³óáõÙ</t>
  </si>
  <si>
    <t>Çñ³Ï³Ý ³ñÅ»ùáí í»ñ³ã³÷áõÙÇó</t>
  </si>
  <si>
    <t>ûï³ñáõÙÇó</t>
  </si>
  <si>
    <t>Çñ³Ï³Ý ³ñÅ»ùáí í»ñ³ã³÷áõÙáí</t>
  </si>
  <si>
    <t>üÇÝ³Ýë³Ï³Ý í³ñÓ³Ï³ÉáõÃÛ³Ùµ ëï³óí³Í ÑÇÙÝ³Ï³Ý ÙÇçáóÝ»ñ</t>
  </si>
  <si>
    <t>²ÕÛáõë³Ï 5</t>
  </si>
  <si>
    <t>Ü³Ëáñ¹ ï³ñí³ í»ñçÇ  ÙÝ³óáñ¹Á</t>
  </si>
  <si>
    <t>Þ»Ýù»ñ</t>
  </si>
  <si>
    <t>Ø»ù»Ý³Ý»ñ ¨ ë³ñù³íáñáõÙÝ»ñ</t>
  </si>
  <si>
    <t>îñ³Ýëåáñï³ÛÇÝ ÙÇçáóÝ»ñ</t>
  </si>
  <si>
    <t>ÀÝ¹³Ù»ÝÁ ýÇÝ³Ýë³Ï³Ý í³ñÓ³Ï³ÉáõÃÛ³Ùµ ëï³óí³Í ÑÇÙÝ³Ï³Ý ÙÇçáóÝ»ñ</t>
  </si>
  <si>
    <t>²ÕÛáõë³Ï 6</t>
  </si>
  <si>
    <t>Ð³ßí»ïáõ ï³ñí³ (Å³Ù³Ý³Ï³-ßñç³ÝÇ) í»ñçÇ ÙÝ³óáñ¹Á</t>
  </si>
  <si>
    <t>Î³éáõóÙ³Ý ÁÝÃ³óùáõÙ ·ïÝíáÕ ÑÇÙÝ³Ï³Ý ÙÇçáóÝ»ñ</t>
  </si>
  <si>
    <t>î»Õ³Ï³ÛÙ³Ý »ÝÃ³Ï³ ë³ñù³íáñáõÙÝ»ñ</t>
  </si>
  <si>
    <t>ÐÇÙÝ³Ï³Ý ÙÇçáóÝ»ñÇ íñ³  Ï³åÇï³É³óíáÕ Ñ»ï³·³ Í³ËëáõÙÝ»ñ</t>
  </si>
  <si>
    <t>Î³å³É³éáõÇ ÏáÕÙÇó Ï³éáõóíáÕ ÑÇÙÝ³Ï³Ý ÙÇçáóÝ»ñ</t>
  </si>
  <si>
    <t>ÀÝ¹³Ù»ÝÁ ³Ý³í³ñï áã ÁÝÃ³óÇÏ ÝÛáõÃ³Ï³Ý ³ÏïÇíÝ»ñ</t>
  </si>
  <si>
    <t>²ÕÛáõë³Ï 7</t>
  </si>
  <si>
    <t>²ÙáñïÇ½³óÇ³ÛÇ ¹ñáõÛùÁ</t>
  </si>
  <si>
    <t>Ð³ßí»ïáõ ï³ñí³ ¥Å³Ù³Ý³Ï³ßñç³ÝÇ¤  í»ñçÇ ÙÝ³óáñ¹Á</t>
  </si>
  <si>
    <t>Ý»ñëï»ÕÍáõÙÇó</t>
  </si>
  <si>
    <t>í»ñ³·Ý³Ñ³ïáõÙÇó</t>
  </si>
  <si>
    <t>¹áõñë·ñáõÙÇó</t>
  </si>
  <si>
    <t>üÇñÙ³ÛÇÝ ³ÝáõÝÝ»ñ</t>
  </si>
  <si>
    <t xml:space="preserve">     - Ïáõï³Ïí³Í ³ÙáñïÇ½³óÇ³</t>
  </si>
  <si>
    <t xml:space="preserve"> Ðñ³å³ñ³ÏáõÙÝ»ñÇ ³ÝáõÝÝ»ñ</t>
  </si>
  <si>
    <t>Ð³Ù³Ï³ñ·ã³ÛÇÝ Íñ³·ñ»ñ</t>
  </si>
  <si>
    <t>ÈÇó»Ý½Ç³Ý»ñ ¨ íëï³Ñ³·ñ»ñ ¥ýñ³ÝßÇ½Ý»ñ¤</t>
  </si>
  <si>
    <t xml:space="preserve">     - Ïáõï³Ïí³Í ³ñÅ»½ñÏáõÙÇó</t>
  </si>
  <si>
    <t>Ð»ÕÇÝ³Ï³ÛÇÝ Çñ³íáõÝùÝ»ñ</t>
  </si>
  <si>
    <t>²ñïáÝ³·ñ»ñ</t>
  </si>
  <si>
    <t>Ì³é³ÛáõÃÛáõÝÝ»ñÇ Ù³ïáõóÙ³Ý ¨ ß³Ñ³·áñÍÙ³Ý Çñ³íáõÝùÝ»ñ</t>
  </si>
  <si>
    <t>´³Ý³Ó¨»ñ, Ùá¹»ÉÝ»ñ, Ý³Ë³·Í»ñ, µ³Õ³¹ñ³ïáÙë»ñ ¨ ÷áñÓ³ÝÙáõßÝ»ñ</t>
  </si>
  <si>
    <t>²ÛÉ áã ÝÛáõÃ³Ï³Ý ³ÏïÇíÝ»ñ</t>
  </si>
  <si>
    <t>¶áõ¹íÇÉ</t>
  </si>
  <si>
    <t>²ÕÛáõë³Ï 8</t>
  </si>
  <si>
    <t>òáõó³ÝÇßÁ</t>
  </si>
  <si>
    <t>×³Ý³ãí³Í Éñ³óáõóÇã ·áõ¹íÇÉ</t>
  </si>
  <si>
    <t>³ÏïÇíÝ»ñÇ ¨ å³ñï³íáñáõÃÛáõÝÝ»ñÇ ³ñÅ»ùÇ ×ß·ñïáõÙÇó ³×</t>
  </si>
  <si>
    <t>³å³×³Ý³ãí³Í ·áõ¹íÇÉ</t>
  </si>
  <si>
    <t>³ÏïÇíÝ»ñÇ ¨ å³ñï³íáñáõ-ÃÛáõÝÝ»ñÇ ³ñÅ»ùÇ ×ß·ñïáõÙÇó Ýí³½áõÙ</t>
  </si>
  <si>
    <t>5</t>
  </si>
  <si>
    <t>11</t>
  </si>
  <si>
    <t>- Ñ³ßí»Ïßé³ÛÇÝ ³ñÅ»ù</t>
  </si>
  <si>
    <t>-  ³ñÅ»ù</t>
  </si>
  <si>
    <t>- Ïáõï³Ïí³Í ³ÙáñïÇ½³óÇ³</t>
  </si>
  <si>
    <t>- Ïáõï³Ïí³Í ³ñÅ»½ñÏáõÙ</t>
  </si>
  <si>
    <t>´³ó³ë³Ï³Ý ·áõ¹íÇÉ</t>
  </si>
  <si>
    <t>²ÕÛáõë³Ï 9</t>
  </si>
  <si>
    <t>²ÙáñïÇ½³óÇ³ÛÇ Å³Ù³Ý³Ï³ßñç³ÝÁ</t>
  </si>
  <si>
    <t>Ð³ßí»ïáõï³ñí³ ¥Å³Ù³Ý³Ï³ßñç³ÝÇ¤ í»ñçÇ ÙÝ³óáñ¹Á</t>
  </si>
  <si>
    <t>×³Ý³ãí³Í Éñ³óáõóÇã µ³ó³ë³Ï³Ý ·áõ¹íÇÉ</t>
  </si>
  <si>
    <t>³å³×³Ý³ãí³Í µ³ó³ë³Ï³Ý ·áõ¹íÇÉ</t>
  </si>
  <si>
    <t>- ³ñÅ»ù</t>
  </si>
  <si>
    <t>²ÕÛáõë³Ï 10</t>
  </si>
  <si>
    <t xml:space="preserve">Ð³ßí»ïáõ ï³ñí³ ¥Å³Ù³Ý³Ï³-ßñç³ÝÇ¤ í»ñçÇ ÙÝ³óáñ¹Á </t>
  </si>
  <si>
    <t>Øß³ÏÙ³Ý ÁÝÃ³óùáõÙ ·ïÝíáÕ áã ÝÛáõÃ³Ï³Ý ³ÏïÇíÝ»ñ</t>
  </si>
  <si>
    <t>àã ÝÛáõÃ³Ï³Ý ³ÏïÇíÝ»ñÇ íñ³ Ï³åÇï³É³óíáÕ Ñ»ï³·³ Í³ËëáõÙÝ»ñ</t>
  </si>
  <si>
    <t>²ÕÛáõë³Ï 11</t>
  </si>
  <si>
    <t>´³ÅÝ»Ù³ëÝ³ÏóáõÃÛ³Ý Ù»Ãá¹áí Ñ³ßí³éíáÕ Ý»ñ¹ñáõÙÝ»ñ</t>
  </si>
  <si>
    <t>Ü»ñ¹ñÙ³Ý ï»ë³ÏÁ</t>
  </si>
  <si>
    <t xml:space="preserve">Ð³ßí»ïáõ ï³ñí³ ¥Å³Ù³Ý³Ï³ßñç³ÝÇ¤ í»ñçÇ ÙÝ³óáñ¹Á </t>
  </si>
  <si>
    <t>¸áõëïñ ÁÝÏ»ñáõÃÛáõÝÝ»ñáõÙ</t>
  </si>
  <si>
    <t>²ëáóÇ³óí³Í Ï³½Ù³Ï»ñåáõÃÛáõÝÝ»ñáõÙ</t>
  </si>
  <si>
    <t xml:space="preserve">Ð³Ù³ï»Õ í»ñ³ÑëÏíáÕ ÙÇ³íáñÝ»ñáõÙ </t>
  </si>
  <si>
    <t>²ÕÛáõë³Ï 12</t>
  </si>
  <si>
    <t>Ð³ßí»ïáõ ï³ñí³¥Å³Ù³Ý³Ï³ßñç³ÝÇ¤ í»ñçÇ ÙÝ³óáñ¹Á</t>
  </si>
  <si>
    <t>ºñÏ³ñ³Å³ÙÏ»ï µ³ÝÏ³ÛÇÝ í³ñÏ»ñ</t>
  </si>
  <si>
    <t>- ½áõï ·áõÙ³ñ</t>
  </si>
  <si>
    <t>- Ñ³Ù³Ë³éÝ ·áõÙ³ñ</t>
  </si>
  <si>
    <t>- ãÏñ³Í ïáÏáë³ÛÇÝ Í³Ëë»ñ</t>
  </si>
  <si>
    <t>ºñÏ³ñ³Å³ÙÏ»ï ÷áË³éáõÃÛáõÝÝ»ñ</t>
  </si>
  <si>
    <t>ºñÏ³ñ³Å³ÙÏ»ï å³ñï³íáñáõÃÛáõÝÝ»ñ ýÇÝ³Ýë³Ï³Ý í³ñÓ³Ï³ÉáõÃÛ³Ý ·Íáí</t>
  </si>
  <si>
    <t>-Ñ³Ù³Ë³éÝ ·áõÙ³ñ</t>
  </si>
  <si>
    <t>Î³ñ×³Å³ÙÏ»ï µ³ÝÏ³ÛÇÝ í³ñÏ»ñ ¨ ÷áË³éáõÃÛáõÝÝ»ñ</t>
  </si>
  <si>
    <t>²ÕÛáõë³Ï 13</t>
  </si>
  <si>
    <t xml:space="preserve">     - ½áõï ·áõÙ³ñ</t>
  </si>
  <si>
    <t xml:space="preserve">     - Ñ³Ù³Ë³éÝ ·áõÙ³ñ</t>
  </si>
  <si>
    <t xml:space="preserve">     - ãÏñ³Í ïáÏáë³ÛÇÝ Í³Ëë»ñ</t>
  </si>
  <si>
    <t>ºñÏ³ñ³Å³ÙÏ»ï µ³ÝÏ³ÛÇÝ í³ñÏ»ñÇ Ï³ñ×³Å³ÙÏ»ï Ù³ë</t>
  </si>
  <si>
    <t>ºñÏ³ñ³Å³ÙÏ»ï ÷áË³éáõÃÛáõÝÝ»ñÇ Ï³ñ×³Å³ÙÏ»ï Ù³ë</t>
  </si>
  <si>
    <t xml:space="preserve">ÀÝ¹³Ù»ÝÁ </t>
  </si>
  <si>
    <t>²ÕÛáõë³Ï 14</t>
  </si>
  <si>
    <t>Ð³ñÏ³ï»ë³ÏÇ ³Ýí³ÝáõÙÁ</t>
  </si>
  <si>
    <t>Þ³ÑáõÃ³Ñ³ñÏ</t>
  </si>
  <si>
    <t>ºÏ³Ùï³Ñ³ñÏ</t>
  </si>
  <si>
    <t>²í»É³óí³Í ³ñÅ»ùÇ Ñ³ñÏ</t>
  </si>
  <si>
    <t>²ÏóÇ½³ÛÇÝ Ñ³ñÏ</t>
  </si>
  <si>
    <t>¶áõÛù³Ñ³ñÏ</t>
  </si>
  <si>
    <t>ÐáÕÇ Ñ³ñÏ</t>
  </si>
  <si>
    <t>Ø³ùë³ïáõñù</t>
  </si>
  <si>
    <t>Ð³ëï³ï³·ñí³Í í×³ñÝ»ñ</t>
  </si>
  <si>
    <t>îáõÛÅ»ñ</t>
  </si>
  <si>
    <t>îáõ·³ÝùÝ»ñ</t>
  </si>
  <si>
    <t>´Ý³å³Ñå³Ý³Ï³Ý í×³ñÝ»ñ</t>
  </si>
  <si>
    <t>´Ýû·ï³·áñÍÙ³Ý í×³ñÝ»ñ</t>
  </si>
  <si>
    <t>²ÛÉ å³ñï³¹Çñ í×³ñÝ»ñ</t>
  </si>
  <si>
    <t xml:space="preserve">²ÕÛáõë³Ï 15 </t>
  </si>
  <si>
    <t>Ï³ï³ñí³Í å³Ñáõëï³íáñáõÙÝ»ñ</t>
  </si>
  <si>
    <t xml:space="preserve"> ½»ÕãÙ³Ý ³½¹»óáõÃÛ³Ý ×ß·ñïáõÙ</t>
  </si>
  <si>
    <t xml:space="preserve"> å³ÑáõëïÝ»ñÇ û·ï³·áñÍáõÙÝ»ñ</t>
  </si>
  <si>
    <t>å³ÑáõëïÝ»ñÇ Ñ³Ï³¹³ñÓáõÙÝ»ñ</t>
  </si>
  <si>
    <t>ºñ³ßËÇù³ÛÇÝ í³×³éùÝ»ñÇ ·Íáí å³ÑáõëïÝ»ñ</t>
  </si>
  <si>
    <t>²Ýµ³ñ»Ýå³ëï å³ÛÙ³Ý³·ñ»ñÇ ·Íáí å³ÑáõëïÝ»ñ</t>
  </si>
  <si>
    <t>îñ³Ù³¹ñí³Í »ñ³ßË³íáñáõÃÛáõÝÝ»ñÇ ¨ »ñ³ßËÇùÝ»ñÇ ·Íáí å³ÑáõëïÝ»ñ</t>
  </si>
  <si>
    <t>²ÛÉ å³ÑáõëïÝ»ñ, ³Û¹ ÃíáõÙª</t>
  </si>
  <si>
    <t>ÀÝ¹³Ù»ÝÁ å³ÑáõëïÝ»ñ</t>
  </si>
  <si>
    <t>Ð³ßí»ÏßÇé Ñá¹í³ÍÝ»ñÇ Ù³ñÙ³Ý (÷áËÑ³ïáõóÙ³Ý) Å³ÙÏ»ïÝ»ñÇ ¹³ë³Ï³ñ·Ù³Ùµ</t>
  </si>
  <si>
    <t>²ÕÛáõë³Ï 16</t>
  </si>
  <si>
    <t>Î³ñ×³Å³ÙÏ»ï    ·áõÙ³ñÝ»ñ</t>
  </si>
  <si>
    <t>ºñÏ³ñ³Å³ÙÏ»ï ·áõÙ³ñÝ»ñ</t>
  </si>
  <si>
    <t>²ÎîÆì</t>
  </si>
  <si>
    <t>ÀÝ¹³Ù»ÝÁ ³ÏïÇíÝ»ñ</t>
  </si>
  <si>
    <t>ÀÝÃ³óÇÏ å³ñï³íáñáõÃÛáõÝÝ»ñ, ³Û¹ ÃíáõÙ</t>
  </si>
  <si>
    <t>ÀÝ¹³Ù»ÝÁ å³ëÇíÝ»ñ</t>
  </si>
  <si>
    <t xml:space="preserve">êáõÛÝ Ï»ïáõÙ å³Ñ³ÝçíáÕ µ³ó³Ñ³ÛïáõÙÝ»ñÁ Éñ³óÝ»ÉÇë ³í»É³óíáõÙ »Ý Éñ³óáõóÇã Ã»ñÃÇÏÝ»ñª  ¿ç³Ï³É»Éáí áñå»ë 17 </t>
  </si>
  <si>
    <t>³, 17 µ ¨ ³ÛÉÝ:</t>
  </si>
  <si>
    <t>²ñï³Ñ³ßí»Ïßé³ÛÇÝ Ñ³ßÇíÝ»ñ</t>
  </si>
  <si>
    <t>²ÕÛáõë³Ï 17</t>
  </si>
  <si>
    <t>¶áñÍ³éÝ³Ï³Ý í³ñÓ³Ï³ÉáõÃÛ³Ùµ ÁÝ¹áõÝí³Í ÑÇÙÝ³Ï³Ý ÙÇçáóÝ»ñ</t>
  </si>
  <si>
    <t>ä³ï³ëË³Ý³ïáõ å³Ñå³ÝÙ³Ý ÁÝ¹áõÝí³Í ³åñ³Ýù³ÝÛáõÃ³Ï³Ý ³ñÅ»ùÝ»ñ</t>
  </si>
  <si>
    <t xml:space="preserve">ì»ñ³Ùß³ÏÙ³Ý ÁÝ¹áõÝí³Í ÝÛáõÃ»ñ </t>
  </si>
  <si>
    <t>î»Õ³Ï³ÛÙ³Ý ÁÝ¹áõÝí³Í ë³ñù³íáñáõÙÝ»ñ</t>
  </si>
  <si>
    <t xml:space="preserve">ÎáÙÇëÇ³ÛÇ ¨ ÏáÝëÇ·Ý³óÇ³ÛÇ å³ÛÙ³Ý³·ñ»ñáí ÁÝ¹áõÝí³Í ³åñ³ÝùÝ»ñ </t>
  </si>
  <si>
    <t>àñå»ë ·ñ³í å³ÑíáÕ ³ÏïÇíÝ»ñÇ</t>
  </si>
  <si>
    <t xml:space="preserve">Ð³í³ï³ñÙ³·ñ³ÛÇÝ Ï³é³í³ñÙ³Ý  å³ÛÙ³Ý³·ñÇ Ñ³Ù³Ó³ÛÝ Ï³é³í³ñíáÕ ÙÇçáóÝ»ñ </t>
  </si>
  <si>
    <t>ÎáÙÇëÇ³ÛÇ ¨ ÏáÝëÇ·Ý³óÇ³ÛÇ å³ÛÙ³Ý³·ñ»ñÇ Ñ³Ù³Ó³ÛÝ ëï³óí³Í ÙÇçáóÝ»ñ</t>
  </si>
  <si>
    <t>Ð³í³ï³ñÙ³·ñ³ÛÇÝ Ï³é³í³ñÙ³Ùµ ¨ µñáù»ñ³ÛÇÝ ·áñÍáõÝ»áõÃÛ³Ùµ ³é³ç³ó³Í ¹»µÇïáñ³Ï³Ý å³ñïù»ñ ¨ ïñ³Ù³¹ñí³Í ÷áË³éáõÃÛáõÝÝ»ñ</t>
  </si>
  <si>
    <t>Ð³í³ï³ñÙ³·ñ³ÛÇÝ Ï³é³í³ñÙ³Ý ¨ ÏáÙÇëÇ³ÛÇ áõ ÏáÝëÇ·Ý³óÇ³ÛÇ å³ÛÙ³Ý³·ñ»ñÇ Ñ³Ù³Ó³ÛÝ ëï³óí³Í ÙÇçáóÝ»ñÇ ·Íáí å³ñï³íáñáõÃÛáõÝÝ»ñ</t>
  </si>
  <si>
    <t>ÐÇÙÝ³¹ñÇ ¥Ñ³×³Ëáñ¹Ç¤ ýÇÝ³Ýë³Ï³Ý ³ñ¹ÛáõÝù</t>
  </si>
  <si>
    <t>Ð³í³ï³ñÙ³·ñ³ÛÇÝ Ï³é³í³ñÙ³Ùµ ¨ µñáù»ñ³ÛÇÝ ·áñÍáõÝ»áõÃÛ³Ùµ ³é³ç³ó³Í Ïñ»¹Çïáñ³Ï³Ý å³ñïù»ñ ¨ ëï³óí³Í ÷áË³éáõÃÛáõÝÝ»ñ</t>
  </si>
  <si>
    <t>ä³ÛÙ³Ý³Ï³Ý å³ñï³íáñáõÃÛáõÝÝ»ñ</t>
  </si>
  <si>
    <t>ä³ÛÙ³Ý³Ï³Ý ³ÏïÇíÝ»ñ</t>
  </si>
  <si>
    <t>âÑ³ïáõóí³Í Ñ³ñÏ³ÛÇÝ íÝ³ë</t>
  </si>
  <si>
    <t>¶ñ³í³¹ñí³Í ³ÏïÇíÝ»ñ</t>
  </si>
  <si>
    <t xml:space="preserve">ÊÇëï Ñ³ßí³éÙ³Ý µÉ³ÝÏÝ»ñ   </t>
  </si>
  <si>
    <t>ä³ñµ»ñ³Ï³Ý ¨ Ù³ëÝ³·Çï³Ï³Ý ·ñ³Ï³ÝáõÃÛáõÝ</t>
  </si>
  <si>
    <t>Þ³Ñ³·áñÍÙ³Ý Ù»ç ·ïÝíáÕ ÷áùñ³ñÅ»ù ÑÇÙÝ³Ï³Ý ÙÇçáóÝ»ñ ¨ ³ñ³·³Ù³ß ³é³ñÏ³Ý»ñ</t>
  </si>
  <si>
    <t>5.3.4. üÇÝ³Ýë³Ï³Ý ³ñ¹ÛáõÝùÝ»ñÇ Ù³ëÇÝ Ñ³ßí»ïíáõÃÛ³ÝÁ ÏÇó Í³ÝáÃ³·ñáõÃÛáõÝÝ»ñ</t>
  </si>
  <si>
    <t>üÇÝ³Ýë³Ï³Ý ³ñ¹ÛáõÝùÝ»ñÇ Ñ³ßí»ïíáõÃÛáõÝ Í³Ëë»ñÇ Áëï µÝáõÛÃÇ ¹³ë³Ï³ñ·Ù³Ùµ</t>
  </si>
  <si>
    <t>²ÕÛáõë³Ï 18</t>
  </si>
  <si>
    <t>Ü³Ëáñ¹ ï³ñí³ ÙÇç³ÝÏÛ³É Å³Ù³Ý³Ï³ßñç³Ý</t>
  </si>
  <si>
    <t>¶áñÍ³éÝ³Ï³Ý ³ÛÉ »Ï³ÙáõïÝ»ñ</t>
  </si>
  <si>
    <t>ä³ïñ³ëïÇ ¨ ³Ý³í³ñï ³ñï³¹ñáõÃÛ³Ý ÙÝ³óáñ¹Ç ÷á÷áËáõÃÛáõÝ</t>
  </si>
  <si>
    <t>²ÛÉ Ï³åÇï³É³óí³Í Í³ËëáõÙÝ»ñ</t>
  </si>
  <si>
    <t>ú·ï³·áñÍí³Í ÑáõÙù ¨ ÝÛáõÃ»ñ</t>
  </si>
  <si>
    <t>²ÝÓÝ³Ï³½ÙÇ ·Íáí Í³ËëáõÙÝ»ñ</t>
  </si>
  <si>
    <t>Ø³ßí³ÍáõÃÛ³Ý ¨ ³ÙáñïÇ½³óÇ³ÛÇ ·Íáí Í³ËëáõÙÝ»ñ</t>
  </si>
  <si>
    <t>¶áñÍ³éÝ³Ï³Ý ³ÛÉ Í³ËëáõÙÝ»ñ ¨ Í³Ëë»ñ</t>
  </si>
  <si>
    <t>¶áñÍ³éÝ³Ï³Ý ß³ÑáõÛÃ ¥íÝ³ë¤</t>
  </si>
  <si>
    <t>àã ·áñÍ³éÝ³Ï³Ý ·áñÍáõÝ»áõÃÛáõÝÇó ß³ÑáõÛÃ ¥íÝ³ë¤</t>
  </si>
  <si>
    <t>êáíáñ³Ï³Ý ·áñÍáõÝ»áõÃÛáõÝÇó ß³ÑáõÛÃ</t>
  </si>
  <si>
    <t>Þ³ÑáõÃ³Ñ³ñÏÇ ·Íáí Í³Ëë</t>
  </si>
  <si>
    <t>¶áñÍ³éÝ³Ï³Ý ³ÛÉ ·áñÍáõÝ»áõÃÛáõÝÇó »Ï³Ùáõï ¨ Í³Ëë</t>
  </si>
  <si>
    <t>²ÕÛáõë³Ï 19</t>
  </si>
  <si>
    <t>Ü³Ëáñ¹ ï³ñÇ</t>
  </si>
  <si>
    <t>Ð³ßí»ïáõ ï³ñÇ ¥Å³Ù³Ý³Ï³ßñç³Ý¤</t>
  </si>
  <si>
    <t>ºÏ³Ùáõï</t>
  </si>
  <si>
    <t>Ì³Ëë</t>
  </si>
  <si>
    <t>²ñ¹ÛáõÝù</t>
  </si>
  <si>
    <t>²ÛÉ å³ß³ñÝ»ñÇ í³×³éùÝ»ñÇó (ûï³ñáõÙÝ»ñÇó)</t>
  </si>
  <si>
    <t>ä³ß³ñÝ»ñÇ ³ñÅ»ùÝ»ñÇ ÷á÷áËáõÃÛáõÝÇó</t>
  </si>
  <si>
    <t>ì³×³éùÝ»ñÇ ·Íáí ¹»µÇïáñ³Ï³Ý å³ñïù»ñÇ ³ÝÑ³í³ù³·ñ»ÉÇáõÃÛáõÝÇó (³ñÅ»½ñÏáõÙÇó)</t>
  </si>
  <si>
    <t>ºñ³ßËÇù³ÛÇÝ ëå³ë³ñÏáõÙÇó ¨ í»ñ³Ýáñá·áõÙÇó</t>
  </si>
  <si>
    <t xml:space="preserve">¶áñÍ³éÝ³Ï³Ý í³ñÓ³Ï³ÉáõÃÛ³Ý ïñí³Í ÑÇÙÝ³Ï³Ý ÙÇçáóÝ»ñÇó </t>
  </si>
  <si>
    <t>îáõÛÅ»ñÇó, ïáõ·³ÝùÝ»ñÇó</t>
  </si>
  <si>
    <t>²ñÅ»ùÝ»ñÇ å³Ï³ëáñ¹Ý»ñÇó ¨ ÷ã³óáõÙÇó ¨ ¹ñ³Ýó ÷áËÑ³ïáõóáõÙÇó</t>
  </si>
  <si>
    <t>²ñï³¹ñ³Ï³Ý Í³ËëáõÙÝ»ñÇª ëáíáñ³Ï³Ý ¥ÝáñÙ³É¤ Ù³Ï³ñ¹³ÏÁ ·»ñ³½³ÝáõÙÇó</t>
  </si>
  <si>
    <t>Êáï³Ýí³Í ³ñï³¹ñ³ÝùÇó</t>
  </si>
  <si>
    <t>Ä³Ù³Ý³Ï³íáñ³å»ë ß³Ñ³·áñÍáõÙÇó Ñ³Ýí³Í ÑÇÙÝ³Ï³Ý ÙÇçáóÝ»ñÇ å³Ñå³ÝáõÙÇó</t>
  </si>
  <si>
    <t>ÐÇÙÝ³Ï³Ý ÙÇçáóÝ»ñÇ ÉáõÍ³ñáõÙÇó</t>
  </si>
  <si>
    <t>Ð»ï³½áïáõÃÛáõÝÇó ¨ Ùß³ÏáõÙÇó</t>
  </si>
  <si>
    <t>²ÛÉ ·áñÍ³éÝ³Ï³Ý ·áñÍáõÝ»áõÃÛáõÝÇó</t>
  </si>
  <si>
    <t>²ÛÉ áã ·áñÍ³éÝ³Ï³Ý ·áñÍáõÝ»áõÃÛáõÝÇó »Ï³Ùáõï ¨ Í³Ëë</t>
  </si>
  <si>
    <t>²ÕÛáõë³Ï 20</t>
  </si>
  <si>
    <t>àã ÁÝÃ³óÇÏ ³ÏïÇíÝ»ñÇ í³×³éùÝ»ñÇó (ûï³ñáõÙÝ»ñÇó)</t>
  </si>
  <si>
    <t>ÀÝÃ³óÇÏ ýÇÝ³Ýë³Ï³Ý ³ÏïÇíÝ»ñÇ  í³×³éùÝ»ñÇó (ûï³ñáõÙÝ»ñÇó)</t>
  </si>
  <si>
    <t>ÀÝ¹Ñ³ïíáÕ ·áñÍ³éÝáõÃÛ³ÝÁ í»ñ³·ñ»ÉÇ ³ÏïÇíÝ»ñÇ í³×³éùÝ»ñÇó ¥ûï³ñáõÙÝ»ñÇó¤ ¨ å³ñï³íáñáõÃÛáõÝÝ»ñÇ Ù³ñáõÙÝ»ñÇó</t>
  </si>
  <si>
    <t>àã ÁÝÃ³óÇÏ ÝÛáõÃ³Ï³Ý ³ÏïÇíÝ»ñÇ ¨ áã ÝÛáõÃ³Ï³Ý ³ÏïÇíÝ»ñÇ í»ñ³ã³÷áõÙÇó</t>
  </si>
  <si>
    <t>²ñï³ñÅáõÛÃÇ ÷áË³ñÅ»ù³ÛÇÝ ï³ñµ»ñáõÃÛáõÝÝ»ñÇó</t>
  </si>
  <si>
    <t>àã ·áñÍ³éÝ³Ï³Ý ýÇÝ³Ýë³Ï³Ý ·áñÍÇùÝ»ñÇ í»ñ³ã³÷áõÙÇó ¨ ³ñÅ»½ñÏáõÙÇó (³ÝÑ³í³ù³·ñ»ÉÇáõÃÛáõÝÇó)</t>
  </si>
  <si>
    <t>üÇÝ³Ýë³Ï³Ý Ý»ñ¹ñáõÙÝ»ñÇó</t>
  </si>
  <si>
    <t>ì³ñÏ»ñÇ ¨ ÷áË³éáõÃÛáõÝÝ»ñÇ ·Íáí</t>
  </si>
  <si>
    <t>²ÏïÇíÝ»ñÇÝ í»ñ³µ»ñáÕ ßÝáñÑÝ»ñÇó</t>
  </si>
  <si>
    <t>²ÝÑ³ïáõÛó ïñí³Í ³ÏïÇíÝ»ñÇ ·Íáí</t>
  </si>
  <si>
    <t>àã ·áñÍ³éÝ³Ï³Ý ³ÛÉ ·áñÍáõÝ»áõÃÛáõÝÇó</t>
  </si>
  <si>
    <t>Start</t>
  </si>
  <si>
    <t>End</t>
  </si>
  <si>
    <t>²ÕÛáõë³Ï 21</t>
  </si>
  <si>
    <t>¾³Ï³Ý ëË³ÉÇóª ³ñ¹ÛáõÝù</t>
  </si>
  <si>
    <t>²ÕÛáõë³Ï 22</t>
  </si>
  <si>
    <t>Ò¨ N2-Ç ïáÕÇ Ñ³Ù³ñÁ</t>
  </si>
  <si>
    <t xml:space="preserve">Ð³ßí³å³Ñ³Ï³Ý Ñ³ßí³éÙ³Ý ù³Õ³ù³Ï³ÝáõÃÛ³Ý ÷á÷áËáõÃÛáõÝÇóª ³ñ¹ÛáõÝù </t>
  </si>
  <si>
    <t>²ÕÛáõë³Ï 23</t>
  </si>
  <si>
    <t>üÇÝ³Ýë³Ï³Ý ³ñ¹ÛáõÝùÝ»ñÇ Ù³ëÇÝ Ñ³ßí»ïíáõÃÛ³ÝÁ ÏÇó Í³ÝáÃ³·ñáõÃÛáõÝÝ»ñÇ ³ÛÉ µ³ó³Ñ³ÛïáõÙÝ»ñ</t>
  </si>
  <si>
    <t>êáõÛÝ Ï»ïáõÙ å³Ñ³ÝçíáÕ µ³ó³Ñ³ÛïáõÙÝ»ñÁ Éñ³óÝ»ÉÇë ³í»É³óíáõÙ »Ý Éñ³óáõóÇã Ã»ñÃÇÏÝ»ñª ¿ç³Ï³É»Éáí áñå»ë 22 ³, 22 µ ¨ ³ÛÉÝ:</t>
  </si>
  <si>
    <t>5.3.5. ²ÛÉ µ³ó³Ñ³ÛïáõÙÝ»ñ</t>
  </si>
  <si>
    <t>êáõÛÝ Ï»ïáõÙ å³Ñ³ÝçíáÕ µ³ó³Ñ³ÛïáõÙÝ»ñÁ Éñ³óÝ»ÉÇë ³í»É³óíáõÙ »Ý Éñ³óáõóÇã Ã»ñÃÇÏÝ»ñª ¿ç³Ï³­É»Éáí áñå»ë 23 ³, 23 µ ¨ ³ÛÉÝ:</t>
  </si>
  <si>
    <r>
      <t xml:space="preserve">  </t>
    </r>
    <r>
      <rPr>
        <b/>
        <sz val="8"/>
        <color indexed="8"/>
        <rFont val="Times Armenian"/>
        <family val="1"/>
      </rPr>
      <t>Ð ² Þ ì º Î Þ Æ è</t>
    </r>
  </si>
  <si>
    <r>
      <t>Þ»Ýù»ñ</t>
    </r>
    <r>
      <rPr>
        <sz val="10"/>
        <rFont val="Times Armenian"/>
        <family val="1"/>
      </rPr>
      <t xml:space="preserve"> </t>
    </r>
  </si>
  <si>
    <r>
      <t>Î³éáõóí³ÍùÝ»ñ</t>
    </r>
    <r>
      <rPr>
        <sz val="10"/>
        <rFont val="Times Armenian"/>
        <family val="1"/>
      </rPr>
      <t xml:space="preserve"> </t>
    </r>
  </si>
  <si>
    <r>
      <t>Ø»ù»Ý³Ý»ñ ¨ ë³ñù³íáñáõÙÝ»ñ</t>
    </r>
    <r>
      <rPr>
        <sz val="10"/>
        <rFont val="Times Armenian"/>
        <family val="1"/>
      </rPr>
      <t xml:space="preserve"> </t>
    </r>
  </si>
  <si>
    <r>
      <t>îñ³Ýëåáñï³ÛÇÝ  ÙÇçáóÝ»ñ</t>
    </r>
    <r>
      <rPr>
        <sz val="10"/>
        <rFont val="Times Armenian"/>
        <family val="1"/>
      </rPr>
      <t xml:space="preserve"> </t>
    </r>
  </si>
  <si>
    <r>
      <t>´³½Ù³ÙÛ³  ïÝÏ³ñÏÝ»ñ</t>
    </r>
    <r>
      <rPr>
        <sz val="10"/>
        <rFont val="Times Armenian"/>
        <family val="1"/>
      </rPr>
      <t xml:space="preserve"> </t>
    </r>
  </si>
  <si>
    <r>
      <t>²Ý³í³ñï áã ÝÛáõÃ³Ï³Ý ³ÏïÇíÝ»ñ</t>
    </r>
    <r>
      <rPr>
        <sz val="11"/>
        <rFont val="Times Armenian"/>
        <family val="1"/>
      </rPr>
      <t xml:space="preserve"> </t>
    </r>
  </si>
  <si>
    <r>
      <t>ä³ÑáõëïÝ»ñ</t>
    </r>
    <r>
      <rPr>
        <sz val="11"/>
        <rFont val="Times Armenian"/>
        <family val="1"/>
      </rPr>
      <t xml:space="preserve"> </t>
    </r>
  </si>
  <si>
    <r>
      <t xml:space="preserve">5.3.3. </t>
    </r>
    <r>
      <rPr>
        <b/>
        <sz val="12"/>
        <rFont val="Times Armenian"/>
        <family val="1"/>
      </rPr>
      <t>²ñï³Ñ³ßí»Ïßé³ÛÇÝ</t>
    </r>
    <r>
      <rPr>
        <sz val="12"/>
        <rFont val="Times Armenian"/>
        <family val="1"/>
      </rPr>
      <t xml:space="preserve"> </t>
    </r>
    <r>
      <rPr>
        <b/>
        <sz val="12"/>
        <color indexed="8"/>
        <rFont val="Times Armenian"/>
        <family val="1"/>
      </rPr>
      <t>Ñ³ßÇíÝ»ñ</t>
    </r>
  </si>
  <si>
    <r>
      <t xml:space="preserve">Ð³ñÏ³ÛÇÝ Ñ³ßí³éÙ³Ý Ýå³ï³ÏÝ»ñáí </t>
    </r>
    <r>
      <rPr>
        <sz val="9"/>
        <color indexed="8"/>
        <rFont val="Times Armenian"/>
        <family val="1"/>
      </rPr>
      <t>¹áõñë ·ñí³Í ¹»µÇïáñ³Ï³Ý å³ñïù»ñ</t>
    </r>
  </si>
  <si>
    <r>
      <t>Ð³ñÏ³ÛÇÝ Ñ³ßí³éÙ³Ý Ýå³ï³ÏÝ»ñáí ¹</t>
    </r>
    <r>
      <rPr>
        <sz val="9"/>
        <color indexed="8"/>
        <rFont val="Times Armenian"/>
        <family val="1"/>
      </rPr>
      <t xml:space="preserve">áõñë ·ñí³Í Ïñ»¹Çïáñ³Ï³Ý å³ñïù»ñ </t>
    </r>
  </si>
  <si>
    <t xml:space="preserve"> </t>
  </si>
  <si>
    <t>ÀÝ¹³Ù»ÝÁ</t>
  </si>
  <si>
    <t>§ì²ÈÈºîî²¦ êäÀ</t>
  </si>
  <si>
    <t>Ü»ñÙáõÍáõÙ, ³ñï³¹ñáõÃÛáõÝ, Ñ³ë³ñ³Ï³Ï³Ý ëÝáõÝ¹</t>
  </si>
  <si>
    <t>2711001163</t>
  </si>
  <si>
    <t>09416197</t>
  </si>
  <si>
    <t>ù. Î³å³Ý, ´³Õ³µ»ñ¹ 2³/2</t>
  </si>
  <si>
    <t>467400</t>
  </si>
  <si>
    <t>Þ³Ñ»Ý êï»÷³ÝÛ³Ý</t>
  </si>
  <si>
    <t>ØÝ³óáñ¹Á ³é 31 ¹»Ïï»Ùµ»ñÇ 2006Ã.</t>
  </si>
  <si>
    <t>§ì²ÈÈºîî²¦ êäÀ-áõÙ Ñ³ßí³å³Ñ³Ï³Ý Ñ³ßí³éáõÙÁ í³ñíáõÙ ¨ ýÇÝ³Ýë³Ï³Ý Ñ³ßí»ïíáõÃÛáõÝÝ»ñÁ Ï³½ÙíáõÙ »Ý §Ð³ßí³å³Ñ³Ï³Ý Ñ³ßí³éÙ³Ý Ù³ëÇÝ¦ ÐÐ ûñ»ÝùÇ (Ðú-515-Ü) ¨ ÐÐÐÐê-Ý»ñÇ ÑÇÙ³Ý íñ³</t>
  </si>
  <si>
    <t>üÆüà (²é³çÇÝÁ Øáõïù ²é³çÇÝÁ ºÉù)</t>
  </si>
  <si>
    <t>êÏ½µÝ³Ï³Ý ³ñÅ»ùáí`Ñ³Ý³Í Ïáõï³Ïí³Í Ù³ßí³ÍáõÃÛáõÝÝ áõ ³ñÅ»½ñÏáõÙÁ</t>
  </si>
  <si>
    <t>Ð³ßí»ïáõ Å³Ù³Ý³Ï³ßñç³ÝÇ ýÇÝ³Ýë³Ï³Ý ³ñ¹ÛáõÝùÝ»ñÇ Ù³ëÇÝ Ñ³ßí»ïíáõÃÛáõÝáõÙ</t>
  </si>
  <si>
    <t>´³ÅÝ»Ù³ëÝ³ÏóáõÃÛ³Ý Ù»Ãá¹áí</t>
  </si>
  <si>
    <t>ö³ëï³óÇ Ï³ï³ñí³Í Í³ËëáõÙÝ»ñÇ ¨ å³ÛÙ³Ý³·ñáí Ý³Ë³ï»ëí³Í áÕç Í³ËëáõÙÝ»ñÇ Ñ³ñ³µ»ñ³ÏóáõÃÛáõÝ</t>
  </si>
  <si>
    <t xml:space="preserve">Í³ËëáõÙÝ»ñÁ Ý»ñ³éíáõÙ »Ý áñ³Ï³íáñíáÕ ³ÏïÇíÇ Ñ³ßí»Ïßé³ÛÇÝ ³ñÅ»ùáõÙ, ÇëÏ ÙÝ³ó³Í ÷áË³éáõÃÛ³Ý </t>
  </si>
  <si>
    <t xml:space="preserve">²ÝÙÇç³Ï³Ýáñ»Ý áñ³Ï³íáñíáÕ ³ÏïÇíÇ Ó»éùµ»ñÙ³Ý, Ï³éáõóÙ³Ý Ï³Ù ³ñï³¹ñáõÃÛ³Ý Ñ»ï Ï³åí³Í </t>
  </si>
  <si>
    <t>Í³ËëáõÙÝ»ñÁ ×³Ý³ãíáõÙ »Ý áñå»ë Í³Ëë ¹ñ³Ýó Ï³ï³ñÙ³Ý Å³Ù³Ý³Ï³ßñç³ÝáõÙ</t>
  </si>
  <si>
    <t>§ì²ÈÈºîî²¦ êäÀ-áõÙ µáÉáñ ³ÏïÇíÝ»ñÁ ¨ å³ñï³íáñáõÃÛáõÝÝ»ñÁ ã³÷íáõÙ »Ý ëÏ½µÝ³Ï³Ý ³ñÅ»ùáí:</t>
  </si>
  <si>
    <t>ØÝ³óáñ¹Á ³é 31 ¹»Ïï»Ùµ»ñÇ 2007Ã.</t>
  </si>
  <si>
    <t>Ð³ñÏ³ÛÇÝÇ ëïáõ·Ù³Ý ³Ïïáí ³ñÓ³Ý³·ñí³Í</t>
  </si>
  <si>
    <t>²ñï. ÷áË³ñÅ»ù³ÛÇÝ ï³ñµ»ñáõÃÛáõÝÝ»ñ</t>
  </si>
  <si>
    <t>ØÝ³óáñ¹Á ³é 30 ÑáõÝÇëÇ 2007Ã.</t>
  </si>
  <si>
    <t>ØÝ³óáñ¹Á ³é 30 ÑáõÝÇëÇ 2008Ã.</t>
  </si>
  <si>
    <t>31/06/2008</t>
  </si>
  <si>
    <t>²ñÃáõñ Ø³ñïÇñáëÛ³Ý</t>
  </si>
  <si>
    <t>01/04/2008-30/06/2008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</si>
</sst>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 &quot;###&quot; &quot;###&quot; &quot;###&quot; &quot;###&quot; &quot;###_);[Red]\(&quot; &quot;###&quot; &quot;###&quot; &quot;###&quot; &quot;###&quot; &quot;###\)"/>
    <numFmt numFmtId="174" formatCode="###&quot; &quot;###&quot; &quot;###&quot; &quot;###&quot; &quot;###.###_);[Red]\(###&quot; &quot;###&quot; &quot;###&quot; &quot;###&quot; &quot;###.###\)"/>
    <numFmt numFmtId="175" formatCode="#&quot; &quot;##0.00_);[Red]\(#&quot; &quot;##0.00\)"/>
    <numFmt numFmtId="176" formatCode="#&quot; &quot;###_);[Red]\(#&quot; &quot;###\)"/>
    <numFmt numFmtId="177" formatCode="&quot; &quot;###&quot; &quot;###&quot; &quot;###&quot; &quot;###&quot; &quot;###_);[Red]&quot; &quot;###&quot; &quot;###&quot; &quot;###&quot; &quot;###&quot; &quot;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6">
    <font>
      <sz val="10"/>
      <name val="Times Armenian"/>
      <family val="0"/>
    </font>
    <font>
      <sz val="8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u val="single"/>
      <sz val="10"/>
      <color indexed="12"/>
      <name val="Times Armenian"/>
      <family val="0"/>
    </font>
    <font>
      <u val="single"/>
      <sz val="10"/>
      <color indexed="36"/>
      <name val="Times Armenian"/>
      <family val="0"/>
    </font>
    <font>
      <b/>
      <sz val="12"/>
      <name val="Times Armenian"/>
      <family val="1"/>
    </font>
    <font>
      <b/>
      <sz val="11"/>
      <name val="Times Armenian"/>
      <family val="1"/>
    </font>
    <font>
      <sz val="12"/>
      <name val="Times Armenian"/>
      <family val="1"/>
    </font>
    <font>
      <b/>
      <sz val="9"/>
      <name val="Times Armenian"/>
      <family val="1"/>
    </font>
    <font>
      <sz val="10"/>
      <name val="Arial"/>
      <family val="0"/>
    </font>
    <font>
      <b/>
      <sz val="8"/>
      <name val="Times Armenian"/>
      <family val="1"/>
    </font>
    <font>
      <sz val="10"/>
      <color indexed="8"/>
      <name val="Times Armenian"/>
      <family val="1"/>
    </font>
    <font>
      <b/>
      <sz val="12"/>
      <color indexed="8"/>
      <name val="Times Armenian"/>
      <family val="1"/>
    </font>
    <font>
      <b/>
      <i/>
      <sz val="7"/>
      <name val="Times Armenian"/>
      <family val="1"/>
    </font>
    <font>
      <sz val="11"/>
      <color indexed="8"/>
      <name val="Times Armenian"/>
      <family val="1"/>
    </font>
    <font>
      <b/>
      <i/>
      <sz val="8"/>
      <name val="Times Armenian"/>
      <family val="1"/>
    </font>
    <font>
      <sz val="9"/>
      <color indexed="8"/>
      <name val="Times Armenian"/>
      <family val="1"/>
    </font>
    <font>
      <sz val="7"/>
      <color indexed="8"/>
      <name val="Times Armenian"/>
      <family val="1"/>
    </font>
    <font>
      <i/>
      <sz val="7"/>
      <name val="Times Armenian"/>
      <family val="1"/>
    </font>
    <font>
      <b/>
      <sz val="13"/>
      <name val="Times Armenian"/>
      <family val="1"/>
    </font>
    <font>
      <i/>
      <sz val="10"/>
      <name val="Times Armenian"/>
      <family val="1"/>
    </font>
    <font>
      <sz val="7"/>
      <name val="Times Armenian"/>
      <family val="1"/>
    </font>
    <font>
      <b/>
      <sz val="16"/>
      <name val="Times Armenian"/>
      <family val="1"/>
    </font>
    <font>
      <sz val="8"/>
      <color indexed="8"/>
      <name val="Times Armenian"/>
      <family val="1"/>
    </font>
    <font>
      <b/>
      <sz val="8"/>
      <color indexed="8"/>
      <name val="Times Armenian"/>
      <family val="1"/>
    </font>
    <font>
      <b/>
      <sz val="9"/>
      <color indexed="8"/>
      <name val="Times Armenian"/>
      <family val="1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9"/>
      <name val="Times Armenian"/>
      <family val="1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0"/>
    </font>
    <font>
      <i/>
      <sz val="10"/>
      <name val="Times New Roman"/>
      <family val="1"/>
    </font>
    <font>
      <b/>
      <sz val="11"/>
      <color indexed="8"/>
      <name val="Times Armenian"/>
      <family val="1"/>
    </font>
    <font>
      <b/>
      <sz val="13"/>
      <color indexed="8"/>
      <name val="Times Armenian"/>
      <family val="1"/>
    </font>
    <font>
      <i/>
      <sz val="11"/>
      <name val="Times Armenian"/>
      <family val="1"/>
    </font>
    <font>
      <i/>
      <sz val="12"/>
      <name val="Times Armenian"/>
      <family val="1"/>
    </font>
    <font>
      <b/>
      <sz val="10"/>
      <color indexed="8"/>
      <name val="Times Armeni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858">
    <xf numFmtId="0" fontId="0" fillId="0" borderId="0" xfId="0" applyAlignment="1">
      <alignment/>
    </xf>
    <xf numFmtId="0" fontId="0" fillId="0" borderId="0" xfId="57" applyFont="1">
      <alignment/>
      <protection/>
    </xf>
    <xf numFmtId="0" fontId="16" fillId="0" borderId="0" xfId="57" applyFont="1" applyAlignment="1">
      <alignment horizontal="center"/>
      <protection/>
    </xf>
    <xf numFmtId="0" fontId="17" fillId="0" borderId="0" xfId="57" applyFont="1" applyAlignment="1">
      <alignment vertical="top" wrapText="1"/>
      <protection/>
    </xf>
    <xf numFmtId="0" fontId="16" fillId="0" borderId="0" xfId="57" applyFont="1" applyBorder="1" applyAlignment="1">
      <alignment horizontal="center"/>
      <protection/>
    </xf>
    <xf numFmtId="0" fontId="16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top" wrapText="1"/>
      <protection/>
    </xf>
    <xf numFmtId="0" fontId="16" fillId="0" borderId="0" xfId="57" applyFont="1" applyAlignment="1">
      <alignment vertical="top"/>
      <protection/>
    </xf>
    <xf numFmtId="0" fontId="20" fillId="0" borderId="0" xfId="57" applyFont="1" applyAlignment="1">
      <alignment horizontal="center" vertical="top" wrapText="1"/>
      <protection/>
    </xf>
    <xf numFmtId="0" fontId="16" fillId="0" borderId="0" xfId="57" applyFont="1" applyAlignment="1">
      <alignment horizontal="center" vertical="top"/>
      <protection/>
    </xf>
    <xf numFmtId="0" fontId="4" fillId="0" borderId="0" xfId="57" applyFont="1">
      <alignment/>
      <protection/>
    </xf>
    <xf numFmtId="0" fontId="20" fillId="0" borderId="0" xfId="57" applyFont="1" applyAlignment="1">
      <alignment vertical="top" wrapText="1"/>
      <protection/>
    </xf>
    <xf numFmtId="0" fontId="19" fillId="0" borderId="0" xfId="57" applyFont="1" applyAlignment="1">
      <alignment horizontal="center" vertical="top" wrapText="1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Alignment="1">
      <alignment horizontal="right" vertical="center"/>
      <protection/>
    </xf>
    <xf numFmtId="0" fontId="21" fillId="0" borderId="0" xfId="57" applyFont="1" applyAlignment="1">
      <alignment horizontal="right" vertical="center"/>
      <protection/>
    </xf>
    <xf numFmtId="0" fontId="4" fillId="0" borderId="0" xfId="57" applyFont="1" applyAlignment="1">
      <alignment horizontal="right" vertical="center"/>
      <protection/>
    </xf>
    <xf numFmtId="0" fontId="0" fillId="0" borderId="0" xfId="57" applyFont="1" applyFill="1">
      <alignment/>
      <protection/>
    </xf>
    <xf numFmtId="0" fontId="19" fillId="0" borderId="0" xfId="57" applyFont="1" applyFill="1" applyAlignment="1">
      <alignment horizontal="left" vertical="top" wrapText="1"/>
      <protection/>
    </xf>
    <xf numFmtId="49" fontId="3" fillId="0" borderId="0" xfId="57" applyNumberFormat="1" applyFont="1" applyFill="1" applyBorder="1" applyAlignment="1" applyProtection="1">
      <alignment/>
      <protection locked="0"/>
    </xf>
    <xf numFmtId="0" fontId="22" fillId="0" borderId="0" xfId="57" applyFont="1" applyAlignment="1">
      <alignment horizontal="center"/>
      <protection/>
    </xf>
    <xf numFmtId="0" fontId="14" fillId="0" borderId="0" xfId="57" applyFont="1" applyFill="1" applyAlignment="1">
      <alignment horizontal="center" vertical="top" wrapText="1"/>
      <protection/>
    </xf>
    <xf numFmtId="0" fontId="1" fillId="0" borderId="0" xfId="57" applyFont="1" applyFill="1" applyBorder="1" applyAlignment="1">
      <alignment vertical="top"/>
      <protection/>
    </xf>
    <xf numFmtId="0" fontId="23" fillId="0" borderId="0" xfId="57" applyFont="1" applyAlignment="1">
      <alignment horizontal="right"/>
      <protection/>
    </xf>
    <xf numFmtId="0" fontId="20" fillId="0" borderId="0" xfId="57" applyFont="1" applyFill="1" applyAlignment="1">
      <alignment vertical="top" wrapText="1"/>
      <protection/>
    </xf>
    <xf numFmtId="0" fontId="9" fillId="0" borderId="0" xfId="57" applyFont="1" applyAlignment="1">
      <alignment horizontal="center"/>
      <protection/>
    </xf>
    <xf numFmtId="49" fontId="19" fillId="0" borderId="0" xfId="57" applyNumberFormat="1" applyFont="1" applyFill="1" applyBorder="1" applyAlignment="1" applyProtection="1">
      <alignment vertical="top" wrapText="1"/>
      <protection locked="0"/>
    </xf>
    <xf numFmtId="0" fontId="24" fillId="0" borderId="0" xfId="57" applyFont="1" applyAlignment="1">
      <alignment horizontal="center" vertical="top" wrapText="1"/>
      <protection/>
    </xf>
    <xf numFmtId="0" fontId="9" fillId="0" borderId="0" xfId="57" applyFont="1" applyAlignment="1">
      <alignment/>
      <protection/>
    </xf>
    <xf numFmtId="0" fontId="24" fillId="0" borderId="0" xfId="57" applyFont="1" applyBorder="1" applyAlignment="1">
      <alignment horizontal="center" vertical="top" wrapText="1"/>
      <protection/>
    </xf>
    <xf numFmtId="0" fontId="13" fillId="0" borderId="0" xfId="57" applyFont="1" applyAlignment="1">
      <alignment horizontal="center" vertical="top" wrapText="1"/>
      <protection/>
    </xf>
    <xf numFmtId="0" fontId="24" fillId="0" borderId="0" xfId="57" applyFont="1" applyAlignment="1">
      <alignment vertical="top" wrapText="1"/>
      <protection/>
    </xf>
    <xf numFmtId="0" fontId="0" fillId="0" borderId="0" xfId="57" applyFont="1" applyBorder="1">
      <alignment/>
      <protection/>
    </xf>
    <xf numFmtId="0" fontId="3" fillId="0" borderId="0" xfId="57" applyFont="1" applyBorder="1" applyAlignment="1">
      <alignment wrapText="1"/>
      <protection/>
    </xf>
    <xf numFmtId="0" fontId="3" fillId="0" borderId="0" xfId="57" applyFont="1" applyAlignment="1">
      <alignment wrapText="1"/>
      <protection/>
    </xf>
    <xf numFmtId="0" fontId="0" fillId="0" borderId="0" xfId="57" applyFont="1" applyFill="1" applyAlignment="1">
      <alignment horizontal="center"/>
      <protection/>
    </xf>
    <xf numFmtId="0" fontId="3" fillId="0" borderId="0" xfId="57" applyFont="1" applyBorder="1" applyAlignment="1">
      <alignment horizontal="center" vertical="top" wrapText="1"/>
      <protection/>
    </xf>
    <xf numFmtId="0" fontId="3" fillId="0" borderId="0" xfId="57" applyFont="1" applyFill="1" applyBorder="1" applyAlignment="1">
      <alignment wrapText="1"/>
      <protection/>
    </xf>
    <xf numFmtId="0" fontId="0" fillId="0" borderId="0" xfId="57" applyFont="1" applyFill="1" applyBorder="1">
      <alignment/>
      <protection/>
    </xf>
    <xf numFmtId="0" fontId="3" fillId="0" borderId="0" xfId="57" applyFont="1" applyFill="1" applyAlignment="1">
      <alignment wrapText="1"/>
      <protection/>
    </xf>
    <xf numFmtId="0" fontId="3" fillId="0" borderId="0" xfId="57" applyFont="1" applyFill="1" applyAlignment="1">
      <alignment horizontal="center" wrapText="1"/>
      <protection/>
    </xf>
    <xf numFmtId="0" fontId="3" fillId="0" borderId="0" xfId="57" applyFont="1" applyFill="1" applyBorder="1" applyAlignment="1">
      <alignment horizontal="center" wrapText="1"/>
      <protection/>
    </xf>
    <xf numFmtId="0" fontId="3" fillId="0" borderId="0" xfId="57" applyFont="1" applyAlignment="1">
      <alignment horizontal="center" vertical="top" wrapText="1"/>
      <protection/>
    </xf>
    <xf numFmtId="0" fontId="3" fillId="0" borderId="0" xfId="57" applyFont="1" applyBorder="1" applyAlignment="1">
      <alignment vertical="top" wrapText="1"/>
      <protection/>
    </xf>
    <xf numFmtId="0" fontId="1" fillId="0" borderId="0" xfId="57" applyFont="1" applyFill="1" applyBorder="1" applyAlignment="1">
      <alignment horizontal="right" wrapText="1"/>
      <protection/>
    </xf>
    <xf numFmtId="0" fontId="3" fillId="0" borderId="0" xfId="57" applyFont="1" applyAlignment="1">
      <alignment vertical="top" wrapText="1"/>
      <protection/>
    </xf>
    <xf numFmtId="0" fontId="1" fillId="0" borderId="0" xfId="57" applyFont="1" applyFill="1" applyAlignment="1">
      <alignment horizontal="right" wrapText="1"/>
      <protection/>
    </xf>
    <xf numFmtId="0" fontId="3" fillId="0" borderId="0" xfId="57" applyFont="1" applyFill="1" applyAlignment="1">
      <alignment/>
      <protection/>
    </xf>
    <xf numFmtId="0" fontId="1" fillId="0" borderId="0" xfId="57" applyFont="1" applyProtection="1">
      <alignment/>
      <protection/>
    </xf>
    <xf numFmtId="0" fontId="26" fillId="0" borderId="0" xfId="57" applyFont="1" applyFill="1" applyBorder="1" applyAlignment="1" applyProtection="1">
      <alignment horizontal="center" vertical="center" wrapText="1"/>
      <protection/>
    </xf>
    <xf numFmtId="0" fontId="26" fillId="33" borderId="10" xfId="57" applyFont="1" applyFill="1" applyBorder="1" applyAlignment="1" applyProtection="1">
      <alignment horizontal="center" vertical="top" wrapText="1"/>
      <protection/>
    </xf>
    <xf numFmtId="0" fontId="26" fillId="33" borderId="11" xfId="57" applyFont="1" applyFill="1" applyBorder="1" applyAlignment="1" applyProtection="1">
      <alignment horizontal="center" vertical="top" wrapText="1"/>
      <protection/>
    </xf>
    <xf numFmtId="0" fontId="26" fillId="33" borderId="12" xfId="57" applyFont="1" applyFill="1" applyBorder="1" applyAlignment="1" applyProtection="1">
      <alignment horizontal="center" vertical="top" wrapText="1"/>
      <protection/>
    </xf>
    <xf numFmtId="0" fontId="26" fillId="0" borderId="0" xfId="57" applyFont="1" applyFill="1" applyBorder="1" applyAlignment="1" applyProtection="1">
      <alignment horizontal="center" vertical="top" wrapText="1"/>
      <protection/>
    </xf>
    <xf numFmtId="0" fontId="26" fillId="33" borderId="13" xfId="57" applyFont="1" applyFill="1" applyBorder="1" applyAlignment="1" applyProtection="1">
      <alignment horizontal="center" vertical="top" wrapText="1"/>
      <protection/>
    </xf>
    <xf numFmtId="0" fontId="27" fillId="0" borderId="14" xfId="57" applyFont="1" applyBorder="1" applyAlignment="1" applyProtection="1">
      <alignment horizontal="center" vertical="center" wrapText="1"/>
      <protection/>
    </xf>
    <xf numFmtId="0" fontId="27" fillId="33" borderId="15" xfId="57" applyFont="1" applyFill="1" applyBorder="1" applyAlignment="1" applyProtection="1">
      <alignment horizontal="center" vertical="top" wrapText="1"/>
      <protection/>
    </xf>
    <xf numFmtId="0" fontId="26" fillId="33" borderId="15" xfId="57" applyFont="1" applyFill="1" applyBorder="1" applyAlignment="1" applyProtection="1">
      <alignment horizontal="right" vertical="center" wrapText="1"/>
      <protection/>
    </xf>
    <xf numFmtId="0" fontId="26" fillId="33" borderId="16" xfId="57" applyFont="1" applyFill="1" applyBorder="1" applyAlignment="1" applyProtection="1">
      <alignment horizontal="right" vertical="center" wrapText="1"/>
      <protection/>
    </xf>
    <xf numFmtId="0" fontId="26" fillId="0" borderId="0" xfId="57" applyFont="1" applyFill="1" applyBorder="1" applyAlignment="1" applyProtection="1">
      <alignment horizontal="right" vertical="center" wrapText="1"/>
      <protection/>
    </xf>
    <xf numFmtId="0" fontId="27" fillId="34" borderId="14" xfId="57" applyFont="1" applyFill="1" applyBorder="1" applyAlignment="1" applyProtection="1">
      <alignment horizontal="center" vertical="center" wrapText="1"/>
      <protection/>
    </xf>
    <xf numFmtId="0" fontId="27" fillId="33" borderId="15" xfId="57" applyFont="1" applyFill="1" applyBorder="1" applyAlignment="1" applyProtection="1">
      <alignment horizontal="center" vertical="center" wrapText="1"/>
      <protection/>
    </xf>
    <xf numFmtId="0" fontId="26" fillId="33" borderId="15" xfId="57" applyFont="1" applyFill="1" applyBorder="1" applyAlignment="1" applyProtection="1">
      <alignment vertical="center" wrapText="1"/>
      <protection/>
    </xf>
    <xf numFmtId="0" fontId="26" fillId="33" borderId="16" xfId="57" applyFont="1" applyFill="1" applyBorder="1" applyAlignment="1" applyProtection="1">
      <alignment horizontal="center" vertical="center" wrapText="1"/>
      <protection/>
    </xf>
    <xf numFmtId="0" fontId="26" fillId="34" borderId="14" xfId="57" applyFont="1" applyFill="1" applyBorder="1" applyAlignment="1" applyProtection="1">
      <alignment horizontal="left" vertical="center" wrapText="1"/>
      <protection/>
    </xf>
    <xf numFmtId="172" fontId="26" fillId="34" borderId="15" xfId="57" applyNumberFormat="1" applyFont="1" applyFill="1" applyBorder="1" applyAlignment="1" applyProtection="1">
      <alignment horizontal="center" vertical="center" wrapText="1"/>
      <protection/>
    </xf>
    <xf numFmtId="173" fontId="19" fillId="34" borderId="15" xfId="57" applyNumberFormat="1" applyFont="1" applyFill="1" applyBorder="1" applyAlignment="1" applyProtection="1">
      <alignment horizontal="right" vertical="center"/>
      <protection locked="0"/>
    </xf>
    <xf numFmtId="173" fontId="19" fillId="34" borderId="16" xfId="57" applyNumberFormat="1" applyFont="1" applyFill="1" applyBorder="1" applyAlignment="1" applyProtection="1">
      <alignment horizontal="right" vertical="center"/>
      <protection locked="0"/>
    </xf>
    <xf numFmtId="175" fontId="26" fillId="0" borderId="0" xfId="57" applyNumberFormat="1" applyFont="1" applyFill="1" applyBorder="1" applyAlignment="1" applyProtection="1">
      <alignment horizontal="right" vertical="center" wrapText="1"/>
      <protection/>
    </xf>
    <xf numFmtId="173" fontId="3" fillId="34" borderId="16" xfId="57" applyNumberFormat="1" applyFont="1" applyFill="1" applyBorder="1" applyAlignment="1" applyProtection="1">
      <alignment horizontal="right" vertical="center"/>
      <protection locked="0"/>
    </xf>
    <xf numFmtId="173" fontId="28" fillId="34" borderId="17" xfId="57" applyNumberFormat="1" applyFont="1" applyFill="1" applyBorder="1" applyAlignment="1" applyProtection="1">
      <alignment horizontal="right" vertical="center"/>
      <protection locked="0"/>
    </xf>
    <xf numFmtId="173" fontId="28" fillId="34" borderId="16" xfId="57" applyNumberFormat="1" applyFont="1" applyFill="1" applyBorder="1" applyAlignment="1" applyProtection="1">
      <alignment horizontal="right" vertical="center"/>
      <protection locked="0"/>
    </xf>
    <xf numFmtId="49" fontId="26" fillId="34" borderId="18" xfId="57" applyNumberFormat="1" applyFont="1" applyFill="1" applyBorder="1" applyAlignment="1" applyProtection="1">
      <alignment horizontal="left" vertical="center" wrapText="1"/>
      <protection locked="0"/>
    </xf>
    <xf numFmtId="172" fontId="26" fillId="34" borderId="19" xfId="57" applyNumberFormat="1" applyFont="1" applyFill="1" applyBorder="1" applyAlignment="1" applyProtection="1">
      <alignment horizontal="center" vertical="center" wrapText="1"/>
      <protection/>
    </xf>
    <xf numFmtId="173" fontId="28" fillId="34" borderId="20" xfId="57" applyNumberFormat="1" applyFont="1" applyFill="1" applyBorder="1" applyAlignment="1" applyProtection="1">
      <alignment horizontal="right" vertical="center"/>
      <protection locked="0"/>
    </xf>
    <xf numFmtId="173" fontId="28" fillId="34" borderId="21" xfId="57" applyNumberFormat="1" applyFont="1" applyFill="1" applyBorder="1" applyAlignment="1" applyProtection="1">
      <alignment horizontal="right" vertical="center"/>
      <protection locked="0"/>
    </xf>
    <xf numFmtId="49" fontId="26" fillId="34" borderId="14" xfId="57" applyNumberFormat="1" applyFont="1" applyFill="1" applyBorder="1" applyAlignment="1" applyProtection="1">
      <alignment horizontal="left" vertical="center" wrapText="1"/>
      <protection locked="0"/>
    </xf>
    <xf numFmtId="172" fontId="26" fillId="34" borderId="15" xfId="57" applyNumberFormat="1" applyFont="1" applyFill="1" applyBorder="1" applyAlignment="1" applyProtection="1">
      <alignment horizontal="left" vertical="center" wrapText="1"/>
      <protection locked="0"/>
    </xf>
    <xf numFmtId="173" fontId="28" fillId="34" borderId="15" xfId="57" applyNumberFormat="1" applyFont="1" applyFill="1" applyBorder="1" applyAlignment="1" applyProtection="1">
      <alignment horizontal="right" vertical="center"/>
      <protection locked="0"/>
    </xf>
    <xf numFmtId="0" fontId="1" fillId="0" borderId="22" xfId="57" applyFont="1" applyBorder="1" applyProtection="1">
      <alignment/>
      <protection/>
    </xf>
    <xf numFmtId="49" fontId="26" fillId="34" borderId="23" xfId="57" applyNumberFormat="1" applyFont="1" applyFill="1" applyBorder="1" applyAlignment="1" applyProtection="1">
      <alignment horizontal="left" vertical="center" wrapText="1"/>
      <protection locked="0"/>
    </xf>
    <xf numFmtId="172" fontId="26" fillId="34" borderId="24" xfId="57" applyNumberFormat="1" applyFont="1" applyFill="1" applyBorder="1" applyAlignment="1" applyProtection="1">
      <alignment horizontal="left" vertical="center" wrapText="1"/>
      <protection locked="0"/>
    </xf>
    <xf numFmtId="173" fontId="28" fillId="34" borderId="24" xfId="57" applyNumberFormat="1" applyFont="1" applyFill="1" applyBorder="1" applyAlignment="1" applyProtection="1">
      <alignment horizontal="right" vertical="center"/>
      <protection locked="0"/>
    </xf>
    <xf numFmtId="173" fontId="28" fillId="34" borderId="25" xfId="57" applyNumberFormat="1" applyFont="1" applyFill="1" applyBorder="1" applyAlignment="1" applyProtection="1">
      <alignment horizontal="right" vertical="center"/>
      <protection locked="0"/>
    </xf>
    <xf numFmtId="0" fontId="27" fillId="34" borderId="10" xfId="57" applyFont="1" applyFill="1" applyBorder="1" applyAlignment="1" applyProtection="1">
      <alignment horizontal="left" vertical="center" wrapText="1"/>
      <protection/>
    </xf>
    <xf numFmtId="172" fontId="26" fillId="34" borderId="11" xfId="57" applyNumberFormat="1" applyFont="1" applyFill="1" applyBorder="1" applyAlignment="1" applyProtection="1">
      <alignment horizontal="center" vertical="center" wrapText="1"/>
      <protection/>
    </xf>
    <xf numFmtId="173" fontId="19" fillId="34" borderId="26" xfId="57" applyNumberFormat="1" applyFont="1" applyFill="1" applyBorder="1" applyAlignment="1" applyProtection="1">
      <alignment horizontal="right" vertical="center"/>
      <protection/>
    </xf>
    <xf numFmtId="0" fontId="26" fillId="33" borderId="14" xfId="57" applyFont="1" applyFill="1" applyBorder="1" applyAlignment="1" applyProtection="1">
      <alignment horizontal="center" vertical="center" wrapText="1"/>
      <protection/>
    </xf>
    <xf numFmtId="172" fontId="26" fillId="33" borderId="15" xfId="57" applyNumberFormat="1" applyFont="1" applyFill="1" applyBorder="1" applyAlignment="1" applyProtection="1">
      <alignment horizontal="center" vertical="center" wrapText="1"/>
      <protection/>
    </xf>
    <xf numFmtId="0" fontId="26" fillId="33" borderId="17" xfId="57" applyFont="1" applyFill="1" applyBorder="1" applyAlignment="1" applyProtection="1">
      <alignment horizontal="right" vertical="center" wrapText="1"/>
      <protection/>
    </xf>
    <xf numFmtId="172" fontId="26" fillId="34" borderId="15" xfId="57" applyNumberFormat="1" applyFont="1" applyFill="1" applyBorder="1" applyAlignment="1" applyProtection="1">
      <alignment horizontal="center" vertical="center" wrapText="1"/>
      <protection locked="0"/>
    </xf>
    <xf numFmtId="173" fontId="3" fillId="34" borderId="15" xfId="57" applyNumberFormat="1" applyFont="1" applyFill="1" applyBorder="1" applyAlignment="1" applyProtection="1">
      <alignment horizontal="right" vertical="center"/>
      <protection locked="0"/>
    </xf>
    <xf numFmtId="0" fontId="26" fillId="0" borderId="14" xfId="57" applyFont="1" applyBorder="1" applyAlignment="1" applyProtection="1">
      <alignment horizontal="left" vertical="center" wrapText="1"/>
      <protection/>
    </xf>
    <xf numFmtId="172" fontId="26" fillId="0" borderId="15" xfId="57" applyNumberFormat="1" applyFont="1" applyBorder="1" applyAlignment="1" applyProtection="1">
      <alignment horizontal="center" vertical="center" wrapText="1"/>
      <protection/>
    </xf>
    <xf numFmtId="173" fontId="19" fillId="0" borderId="17" xfId="57" applyNumberFormat="1" applyFont="1" applyBorder="1" applyAlignment="1" applyProtection="1">
      <alignment horizontal="right" vertical="center"/>
      <protection locked="0"/>
    </xf>
    <xf numFmtId="173" fontId="19" fillId="0" borderId="16" xfId="57" applyNumberFormat="1" applyFont="1" applyBorder="1" applyAlignment="1" applyProtection="1">
      <alignment horizontal="right" vertical="center"/>
      <protection locked="0"/>
    </xf>
    <xf numFmtId="175" fontId="1" fillId="0" borderId="0" xfId="57" applyNumberFormat="1" applyFont="1" applyFill="1" applyBorder="1" applyAlignment="1" applyProtection="1">
      <alignment horizontal="right" vertical="center"/>
      <protection/>
    </xf>
    <xf numFmtId="49" fontId="1" fillId="0" borderId="27" xfId="57" applyNumberFormat="1" applyFont="1" applyBorder="1" applyAlignment="1" applyProtection="1">
      <alignment horizontal="left" vertical="center" wrapText="1"/>
      <protection locked="0"/>
    </xf>
    <xf numFmtId="173" fontId="3" fillId="0" borderId="15" xfId="57" applyNumberFormat="1" applyFont="1" applyBorder="1" applyAlignment="1" applyProtection="1">
      <alignment horizontal="right" vertical="center"/>
      <protection locked="0"/>
    </xf>
    <xf numFmtId="173" fontId="3" fillId="0" borderId="16" xfId="57" applyNumberFormat="1" applyFont="1" applyBorder="1" applyAlignment="1" applyProtection="1">
      <alignment horizontal="right" vertical="center"/>
      <protection locked="0"/>
    </xf>
    <xf numFmtId="49" fontId="1" fillId="0" borderId="14" xfId="57" applyNumberFormat="1" applyFont="1" applyBorder="1" applyAlignment="1" applyProtection="1">
      <alignment horizontal="left" vertical="center" wrapText="1"/>
      <protection locked="0"/>
    </xf>
    <xf numFmtId="0" fontId="26" fillId="0" borderId="18" xfId="57" applyFont="1" applyBorder="1" applyAlignment="1" applyProtection="1">
      <alignment horizontal="left" vertical="center" wrapText="1"/>
      <protection/>
    </xf>
    <xf numFmtId="49" fontId="1" fillId="0" borderId="23" xfId="57" applyNumberFormat="1" applyFont="1" applyBorder="1" applyAlignment="1" applyProtection="1">
      <alignment horizontal="left" vertical="center" wrapText="1"/>
      <protection locked="0"/>
    </xf>
    <xf numFmtId="172" fontId="26" fillId="34" borderId="24" xfId="57" applyNumberFormat="1" applyFont="1" applyFill="1" applyBorder="1" applyAlignment="1" applyProtection="1">
      <alignment horizontal="center" vertical="center" wrapText="1"/>
      <protection locked="0"/>
    </xf>
    <xf numFmtId="173" fontId="3" fillId="0" borderId="24" xfId="57" applyNumberFormat="1" applyFont="1" applyBorder="1" applyAlignment="1" applyProtection="1">
      <alignment horizontal="right" vertical="center"/>
      <protection locked="0"/>
    </xf>
    <xf numFmtId="173" fontId="3" fillId="0" borderId="25" xfId="57" applyNumberFormat="1" applyFont="1" applyBorder="1" applyAlignment="1" applyProtection="1">
      <alignment horizontal="right" vertical="center"/>
      <protection locked="0"/>
    </xf>
    <xf numFmtId="49" fontId="26" fillId="0" borderId="14" xfId="57" applyNumberFormat="1" applyFont="1" applyBorder="1" applyAlignment="1" applyProtection="1">
      <alignment horizontal="left" vertical="center" wrapText="1"/>
      <protection locked="0"/>
    </xf>
    <xf numFmtId="172" fontId="26" fillId="0" borderId="28" xfId="57" applyNumberFormat="1" applyFont="1" applyBorder="1" applyAlignment="1" applyProtection="1">
      <alignment horizontal="center" vertical="center" wrapText="1"/>
      <protection/>
    </xf>
    <xf numFmtId="0" fontId="27" fillId="34" borderId="13" xfId="57" applyFont="1" applyFill="1" applyBorder="1" applyAlignment="1" applyProtection="1">
      <alignment horizontal="left" vertical="center" wrapText="1"/>
      <protection/>
    </xf>
    <xf numFmtId="173" fontId="19" fillId="34" borderId="11" xfId="57" applyNumberFormat="1" applyFont="1" applyFill="1" applyBorder="1" applyAlignment="1" applyProtection="1">
      <alignment horizontal="right" vertical="center"/>
      <protection/>
    </xf>
    <xf numFmtId="173" fontId="19" fillId="34" borderId="29" xfId="57" applyNumberFormat="1" applyFont="1" applyFill="1" applyBorder="1" applyAlignment="1" applyProtection="1">
      <alignment horizontal="right" vertical="center"/>
      <protection/>
    </xf>
    <xf numFmtId="172" fontId="26" fillId="0" borderId="28" xfId="57" applyNumberFormat="1" applyFont="1" applyBorder="1" applyAlignment="1" applyProtection="1">
      <alignment horizontal="center" vertical="center" wrapText="1"/>
      <protection locked="0"/>
    </xf>
    <xf numFmtId="0" fontId="27" fillId="35" borderId="14" xfId="57" applyFont="1" applyFill="1" applyBorder="1" applyAlignment="1" applyProtection="1">
      <alignment horizontal="center" vertical="center" wrapText="1"/>
      <protection/>
    </xf>
    <xf numFmtId="172" fontId="26" fillId="35" borderId="15" xfId="57" applyNumberFormat="1" applyFont="1" applyFill="1" applyBorder="1" applyAlignment="1" applyProtection="1">
      <alignment horizontal="center" vertical="top" wrapText="1"/>
      <protection/>
    </xf>
    <xf numFmtId="0" fontId="26" fillId="35" borderId="15" xfId="57" applyFont="1" applyFill="1" applyBorder="1" applyAlignment="1" applyProtection="1">
      <alignment horizontal="right" vertical="center" wrapText="1"/>
      <protection/>
    </xf>
    <xf numFmtId="0" fontId="26" fillId="35" borderId="16" xfId="57" applyFont="1" applyFill="1" applyBorder="1" applyAlignment="1" applyProtection="1">
      <alignment horizontal="right" vertical="center" wrapText="1"/>
      <protection/>
    </xf>
    <xf numFmtId="49" fontId="26" fillId="0" borderId="23" xfId="57" applyNumberFormat="1" applyFont="1" applyBorder="1" applyAlignment="1" applyProtection="1">
      <alignment horizontal="left" vertical="center" wrapText="1"/>
      <protection locked="0"/>
    </xf>
    <xf numFmtId="172" fontId="26" fillId="0" borderId="30" xfId="57" applyNumberFormat="1" applyFont="1" applyBorder="1" applyAlignment="1" applyProtection="1">
      <alignment horizontal="center" vertical="center" wrapText="1"/>
      <protection locked="0"/>
    </xf>
    <xf numFmtId="173" fontId="19" fillId="0" borderId="31" xfId="57" applyNumberFormat="1" applyFont="1" applyBorder="1" applyAlignment="1" applyProtection="1">
      <alignment horizontal="right" vertical="center"/>
      <protection locked="0"/>
    </xf>
    <xf numFmtId="173" fontId="19" fillId="0" borderId="25" xfId="57" applyNumberFormat="1" applyFont="1" applyBorder="1" applyAlignment="1" applyProtection="1">
      <alignment horizontal="right" vertical="center"/>
      <protection locked="0"/>
    </xf>
    <xf numFmtId="172" fontId="26" fillId="33" borderId="15" xfId="57" applyNumberFormat="1" applyFont="1" applyFill="1" applyBorder="1" applyAlignment="1" applyProtection="1">
      <alignment horizontal="center" vertical="top" wrapText="1"/>
      <protection/>
    </xf>
    <xf numFmtId="0" fontId="27" fillId="34" borderId="32" xfId="57" applyFont="1" applyFill="1" applyBorder="1" applyAlignment="1" applyProtection="1">
      <alignment horizontal="left" vertical="center" wrapText="1"/>
      <protection/>
    </xf>
    <xf numFmtId="172" fontId="26" fillId="34" borderId="33" xfId="57" applyNumberFormat="1" applyFont="1" applyFill="1" applyBorder="1" applyAlignment="1" applyProtection="1">
      <alignment horizontal="center" vertical="center" wrapText="1"/>
      <protection/>
    </xf>
    <xf numFmtId="173" fontId="19" fillId="34" borderId="34" xfId="57" applyNumberFormat="1" applyFont="1" applyFill="1" applyBorder="1" applyAlignment="1" applyProtection="1">
      <alignment horizontal="right" vertical="center"/>
      <protection/>
    </xf>
    <xf numFmtId="0" fontId="26" fillId="0" borderId="27" xfId="57" applyFont="1" applyBorder="1" applyAlignment="1" applyProtection="1">
      <alignment horizontal="left" vertical="center" wrapText="1"/>
      <protection/>
    </xf>
    <xf numFmtId="172" fontId="26" fillId="0" borderId="19" xfId="57" applyNumberFormat="1" applyFont="1" applyFill="1" applyBorder="1" applyAlignment="1" applyProtection="1">
      <alignment horizontal="center" vertical="center" wrapText="1"/>
      <protection/>
    </xf>
    <xf numFmtId="0" fontId="27" fillId="33" borderId="10" xfId="57" applyFont="1" applyFill="1" applyBorder="1" applyAlignment="1" applyProtection="1">
      <alignment vertical="center" wrapText="1"/>
      <protection/>
    </xf>
    <xf numFmtId="172" fontId="26" fillId="33" borderId="11" xfId="57" applyNumberFormat="1" applyFont="1" applyFill="1" applyBorder="1" applyAlignment="1" applyProtection="1">
      <alignment horizontal="center" vertical="center" wrapText="1"/>
      <protection/>
    </xf>
    <xf numFmtId="0" fontId="26" fillId="33" borderId="26" xfId="57" applyFont="1" applyFill="1" applyBorder="1" applyAlignment="1" applyProtection="1">
      <alignment horizontal="right" vertical="center" wrapText="1"/>
      <protection/>
    </xf>
    <xf numFmtId="0" fontId="26" fillId="33" borderId="12" xfId="57" applyFont="1" applyFill="1" applyBorder="1" applyAlignment="1" applyProtection="1">
      <alignment horizontal="right" vertical="center" wrapText="1"/>
      <protection/>
    </xf>
    <xf numFmtId="172" fontId="26" fillId="0" borderId="19" xfId="57" applyNumberFormat="1" applyFont="1" applyBorder="1" applyAlignment="1" applyProtection="1">
      <alignment horizontal="center" vertical="center" wrapText="1"/>
      <protection/>
    </xf>
    <xf numFmtId="0" fontId="26" fillId="0" borderId="14" xfId="57" applyFont="1" applyFill="1" applyBorder="1" applyAlignment="1" applyProtection="1">
      <alignment horizontal="left" vertical="center" wrapText="1"/>
      <protection/>
    </xf>
    <xf numFmtId="172" fontId="26" fillId="0" borderId="15" xfId="57" applyNumberFormat="1" applyFont="1" applyFill="1" applyBorder="1" applyAlignment="1" applyProtection="1">
      <alignment horizontal="center" vertical="center" wrapText="1"/>
      <protection/>
    </xf>
    <xf numFmtId="173" fontId="19" fillId="0" borderId="17" xfId="57" applyNumberFormat="1" applyFont="1" applyFill="1" applyBorder="1" applyAlignment="1" applyProtection="1">
      <alignment horizontal="right" vertical="center"/>
      <protection locked="0"/>
    </xf>
    <xf numFmtId="173" fontId="19" fillId="0" borderId="16" xfId="57" applyNumberFormat="1" applyFont="1" applyFill="1" applyBorder="1" applyAlignment="1" applyProtection="1">
      <alignment horizontal="right" vertical="center"/>
      <protection locked="0"/>
    </xf>
    <xf numFmtId="173" fontId="19" fillId="0" borderId="15" xfId="57" applyNumberFormat="1" applyFont="1" applyFill="1" applyBorder="1" applyAlignment="1" applyProtection="1">
      <alignment horizontal="right" vertical="center"/>
      <protection locked="0"/>
    </xf>
    <xf numFmtId="173" fontId="3" fillId="0" borderId="16" xfId="57" applyNumberFormat="1" applyFont="1" applyFill="1" applyBorder="1" applyAlignment="1" applyProtection="1">
      <alignment horizontal="right" vertical="center"/>
      <protection locked="0"/>
    </xf>
    <xf numFmtId="0" fontId="26" fillId="0" borderId="27" xfId="57" applyFont="1" applyFill="1" applyBorder="1" applyAlignment="1" applyProtection="1">
      <alignment horizontal="left" vertical="center" wrapText="1"/>
      <protection/>
    </xf>
    <xf numFmtId="173" fontId="19" fillId="0" borderId="21" xfId="57" applyNumberFormat="1" applyFont="1" applyFill="1" applyBorder="1" applyAlignment="1" applyProtection="1">
      <alignment horizontal="right" vertical="center"/>
      <protection locked="0"/>
    </xf>
    <xf numFmtId="172" fontId="26" fillId="0" borderId="11" xfId="57" applyNumberFormat="1" applyFont="1" applyFill="1" applyBorder="1" applyAlignment="1" applyProtection="1">
      <alignment horizontal="center" vertical="center" wrapText="1"/>
      <protection/>
    </xf>
    <xf numFmtId="49" fontId="26" fillId="0" borderId="27" xfId="57" applyNumberFormat="1" applyFont="1" applyFill="1" applyBorder="1" applyAlignment="1" applyProtection="1">
      <alignment horizontal="left" vertical="center" wrapText="1"/>
      <protection locked="0"/>
    </xf>
    <xf numFmtId="172" fontId="26" fillId="0" borderId="15" xfId="57" applyNumberFormat="1" applyFont="1" applyFill="1" applyBorder="1" applyAlignment="1" applyProtection="1">
      <alignment horizontal="center" vertical="center" wrapText="1"/>
      <protection locked="0"/>
    </xf>
    <xf numFmtId="173" fontId="28" fillId="0" borderId="15" xfId="57" applyNumberFormat="1" applyFont="1" applyFill="1" applyBorder="1" applyAlignment="1" applyProtection="1">
      <alignment horizontal="right" vertical="center"/>
      <protection locked="0"/>
    </xf>
    <xf numFmtId="173" fontId="28" fillId="0" borderId="16" xfId="57" applyNumberFormat="1" applyFont="1" applyFill="1" applyBorder="1" applyAlignment="1" applyProtection="1">
      <alignment horizontal="right" vertical="center"/>
      <protection locked="0"/>
    </xf>
    <xf numFmtId="175" fontId="27" fillId="0" borderId="0" xfId="57" applyNumberFormat="1" applyFont="1" applyFill="1" applyBorder="1" applyAlignment="1" applyProtection="1">
      <alignment horizontal="right" vertical="center" wrapText="1"/>
      <protection/>
    </xf>
    <xf numFmtId="49" fontId="26" fillId="0" borderId="14" xfId="57" applyNumberFormat="1" applyFont="1" applyFill="1" applyBorder="1" applyAlignment="1" applyProtection="1">
      <alignment horizontal="left" vertical="center" wrapText="1"/>
      <protection locked="0"/>
    </xf>
    <xf numFmtId="49" fontId="1" fillId="0" borderId="18" xfId="57" applyNumberFormat="1" applyFont="1" applyBorder="1" applyAlignment="1" applyProtection="1">
      <alignment horizontal="left" vertical="center" wrapText="1"/>
      <protection locked="0"/>
    </xf>
    <xf numFmtId="173" fontId="19" fillId="0" borderId="20" xfId="57" applyNumberFormat="1" applyFont="1" applyFill="1" applyBorder="1" applyAlignment="1" applyProtection="1">
      <alignment horizontal="right" vertical="center"/>
      <protection locked="0"/>
    </xf>
    <xf numFmtId="172" fontId="26" fillId="0" borderId="19" xfId="57" applyNumberFormat="1" applyFont="1" applyFill="1" applyBorder="1" applyAlignment="1" applyProtection="1">
      <alignment horizontal="center" vertical="center" wrapText="1"/>
      <protection locked="0"/>
    </xf>
    <xf numFmtId="172" fontId="26" fillId="0" borderId="24" xfId="57" applyNumberFormat="1" applyFont="1" applyFill="1" applyBorder="1" applyAlignment="1" applyProtection="1">
      <alignment horizontal="center" vertical="center" wrapText="1"/>
      <protection locked="0"/>
    </xf>
    <xf numFmtId="173" fontId="19" fillId="0" borderId="31" xfId="57" applyNumberFormat="1" applyFont="1" applyFill="1" applyBorder="1" applyAlignment="1" applyProtection="1">
      <alignment horizontal="right" vertical="center"/>
      <protection locked="0"/>
    </xf>
    <xf numFmtId="173" fontId="19" fillId="0" borderId="25" xfId="57" applyNumberFormat="1" applyFont="1" applyFill="1" applyBorder="1" applyAlignment="1" applyProtection="1">
      <alignment horizontal="right" vertical="center"/>
      <protection locked="0"/>
    </xf>
    <xf numFmtId="0" fontId="27" fillId="0" borderId="35" xfId="57" applyFont="1" applyBorder="1" applyAlignment="1" applyProtection="1">
      <alignment horizontal="left" vertical="center" wrapText="1"/>
      <protection/>
    </xf>
    <xf numFmtId="172" fontId="26" fillId="0" borderId="11" xfId="57" applyNumberFormat="1" applyFont="1" applyBorder="1" applyAlignment="1" applyProtection="1">
      <alignment horizontal="center" vertical="center" wrapText="1"/>
      <protection/>
    </xf>
    <xf numFmtId="173" fontId="19" fillId="0" borderId="11" xfId="57" applyNumberFormat="1" applyFont="1" applyBorder="1" applyAlignment="1" applyProtection="1">
      <alignment horizontal="right" vertical="center"/>
      <protection/>
    </xf>
    <xf numFmtId="173" fontId="19" fillId="0" borderId="29" xfId="57" applyNumberFormat="1" applyFont="1" applyBorder="1" applyAlignment="1" applyProtection="1">
      <alignment horizontal="right" vertical="center"/>
      <protection/>
    </xf>
    <xf numFmtId="0" fontId="27" fillId="0" borderId="10" xfId="57" applyFont="1" applyFill="1" applyBorder="1" applyAlignment="1" applyProtection="1">
      <alignment horizontal="left" vertical="center" wrapText="1"/>
      <protection/>
    </xf>
    <xf numFmtId="173" fontId="19" fillId="0" borderId="26" xfId="57" applyNumberFormat="1" applyFont="1" applyFill="1" applyBorder="1" applyAlignment="1" applyProtection="1">
      <alignment horizontal="right" vertical="center"/>
      <protection/>
    </xf>
    <xf numFmtId="0" fontId="27" fillId="33" borderId="36" xfId="57" applyFont="1" applyFill="1" applyBorder="1" applyAlignment="1" applyProtection="1">
      <alignment horizontal="center" vertical="center" wrapText="1"/>
      <protection/>
    </xf>
    <xf numFmtId="0" fontId="26" fillId="33" borderId="31" xfId="57" applyFont="1" applyFill="1" applyBorder="1" applyAlignment="1" applyProtection="1">
      <alignment horizontal="center" vertical="center" wrapText="1"/>
      <protection/>
    </xf>
    <xf numFmtId="0" fontId="26" fillId="33" borderId="31" xfId="57" applyFont="1" applyFill="1" applyBorder="1" applyAlignment="1" applyProtection="1">
      <alignment horizontal="right" vertical="center" wrapText="1"/>
      <protection/>
    </xf>
    <xf numFmtId="0" fontId="26" fillId="33" borderId="25" xfId="57" applyFont="1" applyFill="1" applyBorder="1" applyAlignment="1" applyProtection="1">
      <alignment horizontal="right" vertical="center" wrapText="1"/>
      <protection/>
    </xf>
    <xf numFmtId="0" fontId="27" fillId="33" borderId="23" xfId="57" applyFont="1" applyFill="1" applyBorder="1" applyAlignment="1" applyProtection="1">
      <alignment horizontal="center" vertical="center" wrapText="1"/>
      <protection/>
    </xf>
    <xf numFmtId="172" fontId="26" fillId="33" borderId="24" xfId="57" applyNumberFormat="1" applyFont="1" applyFill="1" applyBorder="1" applyAlignment="1" applyProtection="1">
      <alignment horizontal="center" vertical="center" wrapText="1"/>
      <protection/>
    </xf>
    <xf numFmtId="0" fontId="27" fillId="0" borderId="37" xfId="57" applyFont="1" applyBorder="1" applyAlignment="1" applyProtection="1">
      <alignment horizontal="center" vertical="center" wrapText="1"/>
      <protection/>
    </xf>
    <xf numFmtId="172" fontId="26" fillId="0" borderId="34" xfId="57" applyNumberFormat="1" applyFont="1" applyBorder="1" applyAlignment="1" applyProtection="1">
      <alignment horizontal="center" vertical="center" wrapText="1"/>
      <protection/>
    </xf>
    <xf numFmtId="173" fontId="19" fillId="0" borderId="34" xfId="57" applyNumberFormat="1" applyFont="1" applyBorder="1" applyAlignment="1" applyProtection="1">
      <alignment horizontal="right" vertical="center"/>
      <protection/>
    </xf>
    <xf numFmtId="173" fontId="19" fillId="0" borderId="38" xfId="57" applyNumberFormat="1" applyFont="1" applyBorder="1" applyAlignment="1" applyProtection="1">
      <alignment horizontal="right" vertical="center"/>
      <protection/>
    </xf>
    <xf numFmtId="175" fontId="26" fillId="0" borderId="39" xfId="57" applyNumberFormat="1" applyFont="1" applyFill="1" applyBorder="1" applyAlignment="1" applyProtection="1">
      <alignment horizontal="right" vertical="center" wrapText="1"/>
      <protection/>
    </xf>
    <xf numFmtId="0" fontId="13" fillId="0" borderId="32" xfId="57" applyFont="1" applyBorder="1" applyAlignment="1" applyProtection="1">
      <alignment horizontal="center" vertical="center" wrapText="1"/>
      <protection/>
    </xf>
    <xf numFmtId="172" fontId="26" fillId="0" borderId="33" xfId="57" applyNumberFormat="1" applyFont="1" applyBorder="1" applyAlignment="1" applyProtection="1">
      <alignment horizontal="center" vertical="center" wrapText="1"/>
      <protection/>
    </xf>
    <xf numFmtId="0" fontId="1" fillId="0" borderId="0" xfId="57" applyFont="1" applyFill="1" applyBorder="1" applyProtection="1">
      <alignment/>
      <protection/>
    </xf>
    <xf numFmtId="0" fontId="16" fillId="0" borderId="0" xfId="57" applyFont="1" applyAlignment="1" applyProtection="1">
      <alignment horizontal="center"/>
      <protection/>
    </xf>
    <xf numFmtId="0" fontId="17" fillId="0" borderId="0" xfId="57" applyFont="1" applyAlignment="1" applyProtection="1">
      <alignment vertical="top" wrapText="1"/>
      <protection/>
    </xf>
    <xf numFmtId="0" fontId="0" fillId="0" borderId="0" xfId="57" applyFont="1" applyProtection="1">
      <alignment/>
      <protection/>
    </xf>
    <xf numFmtId="0" fontId="16" fillId="0" borderId="0" xfId="57" applyFont="1" applyBorder="1" applyAlignment="1" applyProtection="1">
      <alignment horizontal="center"/>
      <protection/>
    </xf>
    <xf numFmtId="0" fontId="16" fillId="0" borderId="0" xfId="57" applyFont="1" applyAlignment="1" applyProtection="1">
      <alignment horizontal="center" vertical="center"/>
      <protection/>
    </xf>
    <xf numFmtId="0" fontId="19" fillId="0" borderId="0" xfId="57" applyFont="1" applyAlignment="1" applyProtection="1">
      <alignment vertical="top" wrapText="1"/>
      <protection/>
    </xf>
    <xf numFmtId="0" fontId="16" fillId="0" borderId="0" xfId="57" applyFont="1" applyAlignment="1" applyProtection="1">
      <alignment vertical="top"/>
      <protection/>
    </xf>
    <xf numFmtId="0" fontId="20" fillId="0" borderId="0" xfId="57" applyFont="1" applyAlignment="1" applyProtection="1">
      <alignment horizontal="center" vertical="top" wrapText="1"/>
      <protection/>
    </xf>
    <xf numFmtId="0" fontId="16" fillId="0" borderId="0" xfId="57" applyFont="1" applyAlignment="1" applyProtection="1">
      <alignment horizontal="center" vertical="top"/>
      <protection/>
    </xf>
    <xf numFmtId="0" fontId="4" fillId="0" borderId="0" xfId="57" applyFont="1" applyProtection="1">
      <alignment/>
      <protection/>
    </xf>
    <xf numFmtId="0" fontId="20" fillId="0" borderId="0" xfId="57" applyFont="1" applyAlignment="1" applyProtection="1">
      <alignment vertical="top" wrapText="1"/>
      <protection/>
    </xf>
    <xf numFmtId="0" fontId="19" fillId="0" borderId="0" xfId="57" applyFont="1" applyAlignment="1" applyProtection="1">
      <alignment horizontal="center" vertical="top" wrapText="1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Alignment="1" applyProtection="1">
      <alignment horizontal="right" vertical="center"/>
      <protection/>
    </xf>
    <xf numFmtId="0" fontId="21" fillId="0" borderId="0" xfId="57" applyFont="1" applyAlignment="1" applyProtection="1">
      <alignment horizontal="right" vertical="center"/>
      <protection/>
    </xf>
    <xf numFmtId="0" fontId="4" fillId="0" borderId="0" xfId="57" applyFont="1" applyAlignment="1" applyProtection="1">
      <alignment horizontal="right" vertical="center"/>
      <protection/>
    </xf>
    <xf numFmtId="0" fontId="22" fillId="0" borderId="0" xfId="57" applyFont="1" applyAlignment="1" applyProtection="1">
      <alignment horizontal="center"/>
      <protection/>
    </xf>
    <xf numFmtId="0" fontId="23" fillId="0" borderId="0" xfId="57" applyFont="1" applyAlignment="1" applyProtection="1">
      <alignment horizontal="right"/>
      <protection/>
    </xf>
    <xf numFmtId="0" fontId="9" fillId="0" borderId="0" xfId="57" applyFont="1" applyAlignment="1" applyProtection="1">
      <alignment horizontal="center"/>
      <protection/>
    </xf>
    <xf numFmtId="0" fontId="24" fillId="0" borderId="0" xfId="57" applyFont="1" applyAlignment="1" applyProtection="1">
      <alignment horizontal="center" vertical="top" wrapText="1"/>
      <protection/>
    </xf>
    <xf numFmtId="0" fontId="9" fillId="0" borderId="0" xfId="57" applyFont="1" applyAlignment="1" applyProtection="1">
      <alignment/>
      <protection/>
    </xf>
    <xf numFmtId="0" fontId="24" fillId="0" borderId="0" xfId="57" applyFont="1" applyBorder="1" applyAlignment="1" applyProtection="1">
      <alignment horizontal="center" vertical="top" wrapText="1"/>
      <protection/>
    </xf>
    <xf numFmtId="0" fontId="13" fillId="0" borderId="0" xfId="57" applyFont="1" applyAlignment="1" applyProtection="1">
      <alignment horizontal="center" vertical="top" wrapText="1"/>
      <protection/>
    </xf>
    <xf numFmtId="0" fontId="24" fillId="0" borderId="0" xfId="57" applyFont="1" applyAlignment="1" applyProtection="1">
      <alignment vertical="top" wrapText="1"/>
      <protection/>
    </xf>
    <xf numFmtId="0" fontId="0" fillId="0" borderId="0" xfId="57" applyFont="1" applyBorder="1" applyProtection="1">
      <alignment/>
      <protection/>
    </xf>
    <xf numFmtId="0" fontId="0" fillId="0" borderId="40" xfId="57" applyFont="1" applyBorder="1" applyProtection="1">
      <alignment/>
      <protection/>
    </xf>
    <xf numFmtId="0" fontId="0" fillId="0" borderId="41" xfId="57" applyFont="1" applyBorder="1" applyProtection="1">
      <alignment/>
      <protection/>
    </xf>
    <xf numFmtId="0" fontId="3" fillId="0" borderId="0" xfId="57" applyFont="1" applyProtection="1">
      <alignment/>
      <protection/>
    </xf>
    <xf numFmtId="0" fontId="3" fillId="0" borderId="40" xfId="57" applyFont="1" applyBorder="1" applyAlignment="1" applyProtection="1">
      <alignment wrapText="1"/>
      <protection/>
    </xf>
    <xf numFmtId="0" fontId="3" fillId="0" borderId="41" xfId="57" applyFont="1" applyBorder="1" applyAlignment="1" applyProtection="1">
      <alignment wrapText="1"/>
      <protection/>
    </xf>
    <xf numFmtId="0" fontId="3" fillId="0" borderId="0" xfId="57" applyFont="1" applyAlignment="1" applyProtection="1">
      <alignment wrapText="1"/>
      <protection/>
    </xf>
    <xf numFmtId="0" fontId="0" fillId="0" borderId="0" xfId="57" applyFont="1" applyFill="1" applyProtection="1">
      <alignment/>
      <protection/>
    </xf>
    <xf numFmtId="0" fontId="3" fillId="0" borderId="0" xfId="57" applyFont="1" applyFill="1" applyProtection="1">
      <alignment/>
      <protection/>
    </xf>
    <xf numFmtId="0" fontId="3" fillId="0" borderId="0" xfId="57" applyFont="1" applyBorder="1" applyAlignment="1" applyProtection="1">
      <alignment horizontal="center" vertical="top" wrapText="1"/>
      <protection/>
    </xf>
    <xf numFmtId="0" fontId="3" fillId="0" borderId="40" xfId="57" applyFont="1" applyFill="1" applyBorder="1" applyAlignment="1" applyProtection="1">
      <alignment wrapText="1"/>
      <protection/>
    </xf>
    <xf numFmtId="0" fontId="3" fillId="0" borderId="41" xfId="57" applyFont="1" applyFill="1" applyBorder="1" applyAlignment="1" applyProtection="1">
      <alignment wrapText="1"/>
      <protection/>
    </xf>
    <xf numFmtId="0" fontId="3" fillId="0" borderId="0" xfId="57" applyFont="1" applyFill="1" applyBorder="1" applyAlignment="1" applyProtection="1">
      <alignment wrapText="1"/>
      <protection/>
    </xf>
    <xf numFmtId="0" fontId="3" fillId="0" borderId="0" xfId="57" applyFont="1" applyBorder="1" applyAlignment="1" applyProtection="1">
      <alignment wrapText="1"/>
      <protection/>
    </xf>
    <xf numFmtId="0" fontId="0" fillId="0" borderId="40" xfId="57" applyFont="1" applyFill="1" applyBorder="1" applyProtection="1">
      <alignment/>
      <protection/>
    </xf>
    <xf numFmtId="0" fontId="0" fillId="0" borderId="41" xfId="57" applyFont="1" applyFill="1" applyBorder="1" applyProtection="1">
      <alignment/>
      <protection/>
    </xf>
    <xf numFmtId="0" fontId="3" fillId="0" borderId="0" xfId="57" applyFont="1" applyFill="1" applyAlignment="1" applyProtection="1">
      <alignment wrapText="1"/>
      <protection/>
    </xf>
    <xf numFmtId="0" fontId="3" fillId="0" borderId="0" xfId="57" applyFont="1" applyFill="1" applyBorder="1" applyAlignment="1" applyProtection="1">
      <alignment horizontal="center" wrapText="1"/>
      <protection/>
    </xf>
    <xf numFmtId="0" fontId="3" fillId="0" borderId="0" xfId="57" applyFont="1" applyAlignment="1" applyProtection="1">
      <alignment horizontal="center" vertical="top" wrapText="1"/>
      <protection/>
    </xf>
    <xf numFmtId="0" fontId="3" fillId="0" borderId="0" xfId="57" applyFont="1" applyBorder="1" applyAlignment="1" applyProtection="1">
      <alignment vertical="top" wrapText="1"/>
      <protection/>
    </xf>
    <xf numFmtId="0" fontId="1" fillId="0" borderId="0" xfId="57" applyFont="1" applyFill="1" applyBorder="1" applyAlignment="1" applyProtection="1">
      <alignment horizontal="right" wrapText="1"/>
      <protection/>
    </xf>
    <xf numFmtId="0" fontId="0" fillId="0" borderId="0" xfId="57" applyFont="1" applyFill="1" applyBorder="1" applyProtection="1">
      <alignment/>
      <protection/>
    </xf>
    <xf numFmtId="0" fontId="3" fillId="0" borderId="0" xfId="57" applyFont="1" applyAlignment="1" applyProtection="1">
      <alignment vertical="top" wrapText="1"/>
      <protection/>
    </xf>
    <xf numFmtId="0" fontId="1" fillId="0" borderId="0" xfId="57" applyFont="1" applyFill="1" applyAlignment="1" applyProtection="1">
      <alignment horizontal="right" wrapText="1"/>
      <protection/>
    </xf>
    <xf numFmtId="0" fontId="3" fillId="0" borderId="0" xfId="57" applyFont="1" applyFill="1" applyAlignment="1" applyProtection="1">
      <alignment/>
      <protection/>
    </xf>
    <xf numFmtId="172" fontId="12" fillId="0" borderId="0" xfId="57" applyNumberFormat="1" applyAlignment="1" applyProtection="1">
      <alignment horizontal="left"/>
      <protection locked="0"/>
    </xf>
    <xf numFmtId="0" fontId="1" fillId="33" borderId="19" xfId="57" applyFont="1" applyFill="1" applyBorder="1" applyAlignment="1" applyProtection="1">
      <alignment horizontal="center" vertical="center" wrapText="1"/>
      <protection/>
    </xf>
    <xf numFmtId="0" fontId="12" fillId="0" borderId="0" xfId="57" applyFont="1" applyProtection="1">
      <alignment/>
      <protection/>
    </xf>
    <xf numFmtId="0" fontId="12" fillId="0" borderId="0" xfId="57" applyProtection="1">
      <alignment/>
      <protection/>
    </xf>
    <xf numFmtId="0" fontId="1" fillId="33" borderId="15" xfId="57" applyFont="1" applyFill="1" applyBorder="1" applyAlignment="1" applyProtection="1">
      <alignment horizontal="center" vertical="top" wrapText="1"/>
      <protection/>
    </xf>
    <xf numFmtId="0" fontId="3" fillId="0" borderId="15" xfId="57" applyFont="1" applyFill="1" applyBorder="1" applyAlignment="1" applyProtection="1">
      <alignment horizontal="left" vertical="center" wrapText="1"/>
      <protection/>
    </xf>
    <xf numFmtId="49" fontId="3" fillId="0" borderId="15" xfId="57" applyNumberFormat="1" applyFont="1" applyFill="1" applyBorder="1" applyAlignment="1" applyProtection="1">
      <alignment horizontal="center" vertical="center" wrapText="1"/>
      <protection/>
    </xf>
    <xf numFmtId="49" fontId="30" fillId="0" borderId="17" xfId="57" applyNumberFormat="1" applyFont="1" applyFill="1" applyBorder="1" applyAlignment="1" applyProtection="1">
      <alignment horizontal="center" vertical="center"/>
      <protection/>
    </xf>
    <xf numFmtId="173" fontId="1" fillId="0" borderId="42" xfId="57" applyNumberFormat="1" applyFont="1" applyFill="1" applyBorder="1" applyAlignment="1" applyProtection="1">
      <alignment horizontal="right" vertical="center" wrapText="1"/>
      <protection locked="0"/>
    </xf>
    <xf numFmtId="49" fontId="30" fillId="0" borderId="28" xfId="57" applyNumberFormat="1" applyFont="1" applyFill="1" applyBorder="1" applyAlignment="1" applyProtection="1">
      <alignment horizontal="center" vertical="center"/>
      <protection/>
    </xf>
    <xf numFmtId="49" fontId="30" fillId="0" borderId="42" xfId="57" applyNumberFormat="1" applyFont="1" applyFill="1" applyBorder="1" applyAlignment="1" applyProtection="1">
      <alignment horizontal="center" vertical="center"/>
      <protection/>
    </xf>
    <xf numFmtId="0" fontId="12" fillId="0" borderId="0" xfId="57" applyFont="1" applyFill="1" applyProtection="1">
      <alignment/>
      <protection/>
    </xf>
    <xf numFmtId="177" fontId="1" fillId="0" borderId="42" xfId="57" applyNumberFormat="1" applyFont="1" applyFill="1" applyBorder="1" applyAlignment="1" applyProtection="1">
      <alignment horizontal="right" vertical="center" wrapText="1"/>
      <protection locked="0"/>
    </xf>
    <xf numFmtId="173" fontId="1" fillId="0" borderId="42" xfId="57" applyNumberFormat="1" applyFont="1" applyFill="1" applyBorder="1" applyAlignment="1" applyProtection="1">
      <alignment horizontal="right" vertical="center" wrapText="1"/>
      <protection/>
    </xf>
    <xf numFmtId="173" fontId="29" fillId="0" borderId="28" xfId="57" applyNumberFormat="1" applyFont="1" applyFill="1" applyBorder="1" applyAlignment="1" applyProtection="1">
      <alignment horizontal="right" vertical="center" wrapText="1"/>
      <protection locked="0"/>
    </xf>
    <xf numFmtId="173" fontId="29" fillId="0" borderId="42" xfId="57" applyNumberFormat="1" applyFont="1" applyFill="1" applyBorder="1" applyAlignment="1" applyProtection="1">
      <alignment horizontal="right" vertical="center" wrapText="1"/>
      <protection locked="0"/>
    </xf>
    <xf numFmtId="172" fontId="3" fillId="0" borderId="15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57" applyFont="1" applyFill="1" applyBorder="1" applyAlignment="1" applyProtection="1">
      <alignment horizontal="left" vertical="center" wrapText="1"/>
      <protection/>
    </xf>
    <xf numFmtId="49" fontId="3" fillId="0" borderId="19" xfId="57" applyNumberFormat="1" applyFont="1" applyFill="1" applyBorder="1" applyAlignment="1" applyProtection="1">
      <alignment horizontal="center" vertical="center" wrapText="1"/>
      <protection/>
    </xf>
    <xf numFmtId="49" fontId="30" fillId="0" borderId="20" xfId="57" applyNumberFormat="1" applyFont="1" applyFill="1" applyBorder="1" applyAlignment="1" applyProtection="1">
      <alignment horizontal="center" vertical="center"/>
      <protection/>
    </xf>
    <xf numFmtId="173" fontId="29" fillId="0" borderId="28" xfId="57" applyNumberFormat="1" applyFont="1" applyFill="1" applyBorder="1" applyAlignment="1" applyProtection="1">
      <alignment horizontal="right" vertical="center" wrapText="1"/>
      <protection/>
    </xf>
    <xf numFmtId="173" fontId="29" fillId="0" borderId="42" xfId="57" applyNumberFormat="1" applyFont="1" applyFill="1" applyBorder="1" applyAlignment="1" applyProtection="1">
      <alignment horizontal="right" vertical="center" wrapText="1"/>
      <protection/>
    </xf>
    <xf numFmtId="174" fontId="1" fillId="0" borderId="42" xfId="57" applyNumberFormat="1" applyFont="1" applyFill="1" applyBorder="1" applyAlignment="1" applyProtection="1">
      <alignment horizontal="right" vertical="center" wrapText="1"/>
      <protection locked="0"/>
    </xf>
    <xf numFmtId="0" fontId="3" fillId="0" borderId="15" xfId="57" applyFont="1" applyBorder="1" applyAlignment="1" applyProtection="1">
      <alignment horizontal="left" vertical="center" wrapText="1"/>
      <protection/>
    </xf>
    <xf numFmtId="49" fontId="3" fillId="0" borderId="15" xfId="57" applyNumberFormat="1" applyFont="1" applyBorder="1" applyAlignment="1" applyProtection="1">
      <alignment horizontal="center" vertical="center" wrapText="1"/>
      <protection/>
    </xf>
    <xf numFmtId="49" fontId="30" fillId="0" borderId="17" xfId="57" applyNumberFormat="1" applyFont="1" applyBorder="1" applyAlignment="1" applyProtection="1">
      <alignment horizontal="center" vertical="center"/>
      <protection/>
    </xf>
    <xf numFmtId="174" fontId="1" fillId="0" borderId="43" xfId="57" applyNumberFormat="1" applyFont="1" applyBorder="1" applyAlignment="1" applyProtection="1">
      <alignment horizontal="right" vertical="center" wrapText="1"/>
      <protection locked="0"/>
    </xf>
    <xf numFmtId="49" fontId="30" fillId="0" borderId="44" xfId="57" applyNumberFormat="1" applyFont="1" applyBorder="1" applyAlignment="1" applyProtection="1">
      <alignment horizontal="center" vertical="center"/>
      <protection/>
    </xf>
    <xf numFmtId="49" fontId="30" fillId="0" borderId="43" xfId="57" applyNumberFormat="1" applyFont="1" applyBorder="1" applyAlignment="1" applyProtection="1">
      <alignment horizontal="center" vertical="center"/>
      <protection/>
    </xf>
    <xf numFmtId="49" fontId="30" fillId="0" borderId="28" xfId="57" applyNumberFormat="1" applyFont="1" applyBorder="1" applyAlignment="1" applyProtection="1">
      <alignment horizontal="center" vertical="center"/>
      <protection/>
    </xf>
    <xf numFmtId="0" fontId="12" fillId="0" borderId="0" xfId="57" applyFont="1" applyBorder="1" applyProtection="1">
      <alignment/>
      <protection/>
    </xf>
    <xf numFmtId="0" fontId="3" fillId="0" borderId="0" xfId="57" applyFont="1" applyBorder="1" applyAlignment="1" applyProtection="1">
      <alignment horizontal="left"/>
      <protection/>
    </xf>
    <xf numFmtId="0" fontId="31" fillId="0" borderId="0" xfId="57" applyFont="1" applyBorder="1" applyAlignment="1" applyProtection="1">
      <alignment horizontal="left"/>
      <protection/>
    </xf>
    <xf numFmtId="0" fontId="26" fillId="0" borderId="0" xfId="57" applyFont="1" applyFill="1" applyAlignment="1" applyProtection="1">
      <alignment horizontal="left" vertical="top" wrapText="1"/>
      <protection/>
    </xf>
    <xf numFmtId="172" fontId="33" fillId="0" borderId="0" xfId="57" applyNumberFormat="1" applyFont="1" applyFill="1" applyBorder="1" applyAlignment="1" applyProtection="1">
      <alignment horizontal="center"/>
      <protection/>
    </xf>
    <xf numFmtId="49" fontId="31" fillId="0" borderId="0" xfId="57" applyNumberFormat="1" applyFont="1" applyFill="1" applyBorder="1" applyAlignment="1" applyProtection="1">
      <alignment/>
      <protection/>
    </xf>
    <xf numFmtId="49" fontId="3" fillId="0" borderId="0" xfId="57" applyNumberFormat="1" applyFont="1" applyFill="1" applyBorder="1" applyAlignment="1" applyProtection="1">
      <alignment/>
      <protection/>
    </xf>
    <xf numFmtId="0" fontId="14" fillId="0" borderId="0" xfId="57" applyFont="1" applyFill="1" applyAlignment="1" applyProtection="1">
      <alignment horizontal="center" vertical="top" wrapText="1"/>
      <protection/>
    </xf>
    <xf numFmtId="0" fontId="29" fillId="0" borderId="0" xfId="57" applyFont="1" applyFill="1" applyBorder="1" applyAlignment="1" applyProtection="1">
      <alignment horizontal="center" vertical="top"/>
      <protection/>
    </xf>
    <xf numFmtId="0" fontId="29" fillId="0" borderId="0" xfId="57" applyFont="1" applyFill="1" applyBorder="1" applyAlignment="1" applyProtection="1">
      <alignment vertical="top"/>
      <protection/>
    </xf>
    <xf numFmtId="0" fontId="1" fillId="0" borderId="0" xfId="57" applyFont="1" applyFill="1" applyBorder="1" applyAlignment="1" applyProtection="1">
      <alignment vertical="top"/>
      <protection/>
    </xf>
    <xf numFmtId="0" fontId="20" fillId="0" borderId="0" xfId="57" applyFont="1" applyFill="1" applyAlignment="1" applyProtection="1">
      <alignment vertical="top" wrapText="1"/>
      <protection/>
    </xf>
    <xf numFmtId="172" fontId="34" fillId="0" borderId="0" xfId="57" applyNumberFormat="1" applyFont="1" applyFill="1" applyBorder="1" applyAlignment="1" applyProtection="1">
      <alignment horizontal="center" vertical="top" wrapText="1"/>
      <protection/>
    </xf>
    <xf numFmtId="49" fontId="34" fillId="0" borderId="0" xfId="57" applyNumberFormat="1" applyFont="1" applyFill="1" applyBorder="1" applyAlignment="1" applyProtection="1">
      <alignment vertical="top" wrapText="1"/>
      <protection/>
    </xf>
    <xf numFmtId="49" fontId="19" fillId="0" borderId="0" xfId="57" applyNumberFormat="1" applyFont="1" applyFill="1" applyBorder="1" applyAlignment="1" applyProtection="1">
      <alignment vertical="top" wrapText="1"/>
      <protection/>
    </xf>
    <xf numFmtId="0" fontId="19" fillId="0" borderId="0" xfId="57" applyFont="1" applyFill="1" applyAlignment="1" applyProtection="1">
      <alignment horizontal="left" vertical="top" wrapText="1"/>
      <protection/>
    </xf>
    <xf numFmtId="0" fontId="0" fillId="0" borderId="0" xfId="57" applyFont="1" applyFill="1" applyAlignment="1" applyProtection="1">
      <alignment horizontal="center"/>
      <protection/>
    </xf>
    <xf numFmtId="0" fontId="3" fillId="0" borderId="0" xfId="57" applyFont="1" applyFill="1" applyAlignment="1" applyProtection="1">
      <alignment horizontal="center" wrapText="1"/>
      <protection/>
    </xf>
    <xf numFmtId="0" fontId="0" fillId="0" borderId="0" xfId="57" applyFont="1" applyAlignment="1" applyProtection="1">
      <alignment wrapText="1"/>
      <protection/>
    </xf>
    <xf numFmtId="0" fontId="1" fillId="33" borderId="20" xfId="57" applyFont="1" applyFill="1" applyBorder="1" applyAlignment="1" applyProtection="1">
      <alignment horizontal="center" vertical="top" wrapText="1"/>
      <protection/>
    </xf>
    <xf numFmtId="0" fontId="1" fillId="33" borderId="41" xfId="57" applyFont="1" applyFill="1" applyBorder="1" applyAlignment="1" applyProtection="1">
      <alignment horizontal="left" vertical="top" wrapText="1"/>
      <protection/>
    </xf>
    <xf numFmtId="0" fontId="1" fillId="33" borderId="15" xfId="57" applyFont="1" applyFill="1" applyBorder="1" applyAlignment="1" applyProtection="1">
      <alignment horizontal="center" vertical="center" wrapText="1"/>
      <protection/>
    </xf>
    <xf numFmtId="0" fontId="1" fillId="33" borderId="41" xfId="57" applyFont="1" applyFill="1" applyBorder="1" applyAlignment="1" applyProtection="1">
      <alignment vertical="top" wrapText="1"/>
      <protection/>
    </xf>
    <xf numFmtId="0" fontId="1" fillId="33" borderId="26" xfId="57" applyFont="1" applyFill="1" applyBorder="1" applyAlignment="1" applyProtection="1">
      <alignment horizontal="left" vertical="top" wrapText="1"/>
      <protection/>
    </xf>
    <xf numFmtId="0" fontId="3" fillId="33" borderId="17" xfId="57" applyFont="1" applyFill="1" applyBorder="1" applyAlignment="1" applyProtection="1">
      <alignment horizontal="center" vertical="top" wrapText="1"/>
      <protection/>
    </xf>
    <xf numFmtId="0" fontId="3" fillId="33" borderId="19" xfId="57" applyFont="1" applyFill="1" applyBorder="1" applyAlignment="1" applyProtection="1">
      <alignment horizontal="center" vertical="top" wrapText="1"/>
      <protection/>
    </xf>
    <xf numFmtId="0" fontId="3" fillId="33" borderId="42" xfId="57" applyFont="1" applyFill="1" applyBorder="1" applyAlignment="1" applyProtection="1">
      <alignment horizontal="center" vertical="top" wrapText="1"/>
      <protection/>
    </xf>
    <xf numFmtId="0" fontId="3" fillId="33" borderId="28" xfId="57" applyFont="1" applyFill="1" applyBorder="1" applyAlignment="1" applyProtection="1">
      <alignment horizontal="center" vertical="top" wrapText="1"/>
      <protection/>
    </xf>
    <xf numFmtId="0" fontId="3" fillId="33" borderId="20" xfId="57" applyFont="1" applyFill="1" applyBorder="1" applyAlignment="1" applyProtection="1">
      <alignment horizontal="center" vertical="center"/>
      <protection/>
    </xf>
    <xf numFmtId="0" fontId="3" fillId="33" borderId="28" xfId="57" applyFont="1" applyFill="1" applyBorder="1" applyAlignment="1" applyProtection="1">
      <alignment horizontal="center" vertical="center"/>
      <protection/>
    </xf>
    <xf numFmtId="172" fontId="3" fillId="0" borderId="17" xfId="57" applyNumberFormat="1" applyFont="1" applyBorder="1" applyAlignment="1" applyProtection="1">
      <alignment horizontal="left" vertical="center" wrapText="1"/>
      <protection locked="0"/>
    </xf>
    <xf numFmtId="0" fontId="0" fillId="0" borderId="15" xfId="57" applyFont="1" applyBorder="1" applyAlignment="1" applyProtection="1">
      <alignment horizontal="center" vertical="center" wrapText="1"/>
      <protection/>
    </xf>
    <xf numFmtId="173" fontId="1" fillId="0" borderId="15" xfId="57" applyNumberFormat="1" applyFont="1" applyBorder="1" applyAlignment="1" applyProtection="1">
      <alignment horizontal="right" vertical="center"/>
      <protection locked="0"/>
    </xf>
    <xf numFmtId="173" fontId="1" fillId="0" borderId="15" xfId="57" applyNumberFormat="1" applyFont="1" applyBorder="1" applyAlignment="1" applyProtection="1">
      <alignment horizontal="right" vertical="center"/>
      <protection/>
    </xf>
    <xf numFmtId="176" fontId="29" fillId="0" borderId="17" xfId="57" applyNumberFormat="1" applyFont="1" applyBorder="1" applyAlignment="1" applyProtection="1">
      <alignment horizontal="center" vertical="center"/>
      <protection/>
    </xf>
    <xf numFmtId="173" fontId="1" fillId="0" borderId="42" xfId="57" applyNumberFormat="1" applyFont="1" applyBorder="1" applyAlignment="1" applyProtection="1">
      <alignment horizontal="right" vertical="center"/>
      <protection locked="0"/>
    </xf>
    <xf numFmtId="176" fontId="29" fillId="0" borderId="28" xfId="57" applyNumberFormat="1" applyFont="1" applyBorder="1" applyAlignment="1" applyProtection="1">
      <alignment horizontal="center" vertical="center"/>
      <protection/>
    </xf>
    <xf numFmtId="0" fontId="3" fillId="0" borderId="17" xfId="57" applyFont="1" applyBorder="1" applyAlignment="1" applyProtection="1">
      <alignment horizontal="left" vertical="center" wrapText="1"/>
      <protection/>
    </xf>
    <xf numFmtId="0" fontId="1" fillId="33" borderId="45" xfId="57" applyFont="1" applyFill="1" applyBorder="1" applyAlignment="1" applyProtection="1">
      <alignment horizontal="right" vertical="center"/>
      <protection/>
    </xf>
    <xf numFmtId="173" fontId="1" fillId="33" borderId="15" xfId="57" applyNumberFormat="1" applyFont="1" applyFill="1" applyBorder="1" applyAlignment="1" applyProtection="1">
      <alignment horizontal="right" vertical="center"/>
      <protection/>
    </xf>
    <xf numFmtId="0" fontId="29" fillId="33" borderId="41" xfId="57" applyFont="1" applyFill="1" applyBorder="1" applyAlignment="1" applyProtection="1">
      <alignment horizontal="center" vertical="center"/>
      <protection/>
    </xf>
    <xf numFmtId="0" fontId="1" fillId="33" borderId="42" xfId="57" applyFont="1" applyFill="1" applyBorder="1" applyAlignment="1" applyProtection="1">
      <alignment horizontal="right" vertical="center"/>
      <protection/>
    </xf>
    <xf numFmtId="0" fontId="29" fillId="33" borderId="28" xfId="57" applyFont="1" applyFill="1" applyBorder="1" applyAlignment="1" applyProtection="1">
      <alignment horizontal="center" vertical="center"/>
      <protection/>
    </xf>
    <xf numFmtId="0" fontId="29" fillId="0" borderId="41" xfId="57" applyFont="1" applyFill="1" applyBorder="1" applyAlignment="1" applyProtection="1">
      <alignment horizontal="center" vertical="center"/>
      <protection/>
    </xf>
    <xf numFmtId="0" fontId="29" fillId="0" borderId="28" xfId="57" applyFont="1" applyFill="1" applyBorder="1" applyAlignment="1" applyProtection="1">
      <alignment horizontal="center" vertical="center"/>
      <protection/>
    </xf>
    <xf numFmtId="0" fontId="29" fillId="33" borderId="17" xfId="57" applyFont="1" applyFill="1" applyBorder="1" applyAlignment="1" applyProtection="1">
      <alignment horizontal="center" vertical="center"/>
      <protection/>
    </xf>
    <xf numFmtId="0" fontId="1" fillId="33" borderId="0" xfId="57" applyFont="1" applyFill="1" applyBorder="1" applyAlignment="1" applyProtection="1">
      <alignment horizontal="right" vertical="center"/>
      <protection/>
    </xf>
    <xf numFmtId="173" fontId="1" fillId="0" borderId="19" xfId="57" applyNumberFormat="1" applyFont="1" applyBorder="1" applyAlignment="1" applyProtection="1">
      <alignment horizontal="right" vertical="center"/>
      <protection/>
    </xf>
    <xf numFmtId="173" fontId="29" fillId="0" borderId="17" xfId="57" applyNumberFormat="1" applyFont="1" applyBorder="1" applyAlignment="1" applyProtection="1">
      <alignment horizontal="right" vertical="center"/>
      <protection/>
    </xf>
    <xf numFmtId="173" fontId="1" fillId="0" borderId="42" xfId="57" applyNumberFormat="1" applyFont="1" applyBorder="1" applyAlignment="1" applyProtection="1">
      <alignment horizontal="right" vertical="center"/>
      <protection/>
    </xf>
    <xf numFmtId="173" fontId="29" fillId="0" borderId="46" xfId="57" applyNumberFormat="1" applyFont="1" applyBorder="1" applyAlignment="1" applyProtection="1">
      <alignment horizontal="right" vertical="center"/>
      <protection/>
    </xf>
    <xf numFmtId="173" fontId="29" fillId="0" borderId="20" xfId="57" applyNumberFormat="1" applyFont="1" applyBorder="1" applyAlignment="1" applyProtection="1">
      <alignment horizontal="right" vertical="center"/>
      <protection/>
    </xf>
    <xf numFmtId="0" fontId="1" fillId="33" borderId="19" xfId="57" applyFont="1" applyFill="1" applyBorder="1" applyAlignment="1" applyProtection="1">
      <alignment horizontal="right" vertical="center"/>
      <protection/>
    </xf>
    <xf numFmtId="0" fontId="29" fillId="0" borderId="20" xfId="57" applyFont="1" applyFill="1" applyBorder="1" applyAlignment="1" applyProtection="1">
      <alignment horizontal="center" vertical="center"/>
      <protection/>
    </xf>
    <xf numFmtId="173" fontId="1" fillId="0" borderId="19" xfId="57" applyNumberFormat="1" applyFont="1" applyFill="1" applyBorder="1" applyAlignment="1" applyProtection="1">
      <alignment horizontal="right" vertical="center"/>
      <protection locked="0"/>
    </xf>
    <xf numFmtId="0" fontId="29" fillId="33" borderId="20" xfId="57" applyFont="1" applyFill="1" applyBorder="1" applyAlignment="1" applyProtection="1">
      <alignment horizontal="center" vertical="center"/>
      <protection/>
    </xf>
    <xf numFmtId="0" fontId="29" fillId="33" borderId="46" xfId="57" applyFont="1" applyFill="1" applyBorder="1" applyAlignment="1" applyProtection="1">
      <alignment horizontal="center" vertical="center"/>
      <protection/>
    </xf>
    <xf numFmtId="176" fontId="1" fillId="33" borderId="19" xfId="57" applyNumberFormat="1" applyFont="1" applyFill="1" applyBorder="1" applyAlignment="1" applyProtection="1">
      <alignment horizontal="right" vertical="center"/>
      <protection/>
    </xf>
    <xf numFmtId="173" fontId="1" fillId="0" borderId="19" xfId="57" applyNumberFormat="1" applyFont="1" applyBorder="1" applyAlignment="1" applyProtection="1">
      <alignment horizontal="right" vertical="center"/>
      <protection locked="0"/>
    </xf>
    <xf numFmtId="176" fontId="29" fillId="33" borderId="17" xfId="57" applyNumberFormat="1" applyFont="1" applyFill="1" applyBorder="1" applyAlignment="1" applyProtection="1">
      <alignment horizontal="center" vertical="center"/>
      <protection/>
    </xf>
    <xf numFmtId="176" fontId="29" fillId="33" borderId="28" xfId="57" applyNumberFormat="1" applyFont="1" applyFill="1" applyBorder="1" applyAlignment="1" applyProtection="1">
      <alignment horizontal="center" vertical="center"/>
      <protection/>
    </xf>
    <xf numFmtId="0" fontId="1" fillId="33" borderId="15" xfId="57" applyFont="1" applyFill="1" applyBorder="1" applyAlignment="1" applyProtection="1">
      <alignment horizontal="right" vertical="center"/>
      <protection/>
    </xf>
    <xf numFmtId="173" fontId="1" fillId="0" borderId="45" xfId="57" applyNumberFormat="1" applyFont="1" applyBorder="1" applyAlignment="1" applyProtection="1">
      <alignment horizontal="right" vertical="center"/>
      <protection locked="0"/>
    </xf>
    <xf numFmtId="176" fontId="29" fillId="33" borderId="41" xfId="57" applyNumberFormat="1" applyFont="1" applyFill="1" applyBorder="1" applyAlignment="1" applyProtection="1">
      <alignment horizontal="center" vertical="center"/>
      <protection/>
    </xf>
    <xf numFmtId="176" fontId="29" fillId="0" borderId="41" xfId="57" applyNumberFormat="1" applyFont="1" applyBorder="1" applyAlignment="1" applyProtection="1">
      <alignment horizontal="center" vertical="center"/>
      <protection/>
    </xf>
    <xf numFmtId="176" fontId="29" fillId="0" borderId="40" xfId="57" applyNumberFormat="1" applyFont="1" applyBorder="1" applyAlignment="1" applyProtection="1">
      <alignment horizontal="center" vertical="center"/>
      <protection/>
    </xf>
    <xf numFmtId="172" fontId="0" fillId="0" borderId="15" xfId="57" applyNumberFormat="1" applyFont="1" applyBorder="1" applyAlignment="1" applyProtection="1">
      <alignment horizontal="center" vertical="center"/>
      <protection locked="0"/>
    </xf>
    <xf numFmtId="0" fontId="1" fillId="33" borderId="47" xfId="57" applyFont="1" applyFill="1" applyBorder="1" applyAlignment="1" applyProtection="1">
      <alignment horizontal="right" vertical="center"/>
      <protection/>
    </xf>
    <xf numFmtId="0" fontId="30" fillId="0" borderId="17" xfId="57" applyFont="1" applyFill="1" applyBorder="1" applyAlignment="1" applyProtection="1">
      <alignment horizontal="center" vertical="center"/>
      <protection/>
    </xf>
    <xf numFmtId="177" fontId="1" fillId="0" borderId="42" xfId="57" applyNumberFormat="1" applyFont="1" applyBorder="1" applyAlignment="1" applyProtection="1">
      <alignment horizontal="right" vertical="center"/>
      <protection locked="0"/>
    </xf>
    <xf numFmtId="0" fontId="30" fillId="0" borderId="28" xfId="57" applyFont="1" applyFill="1" applyBorder="1" applyAlignment="1" applyProtection="1">
      <alignment horizontal="center" vertical="center"/>
      <protection/>
    </xf>
    <xf numFmtId="0" fontId="29" fillId="0" borderId="46" xfId="57" applyFont="1" applyFill="1" applyBorder="1" applyAlignment="1" applyProtection="1">
      <alignment horizontal="center" vertical="center"/>
      <protection/>
    </xf>
    <xf numFmtId="176" fontId="30" fillId="0" borderId="20" xfId="57" applyNumberFormat="1" applyFont="1" applyBorder="1" applyAlignment="1" applyProtection="1">
      <alignment horizontal="center" vertical="center"/>
      <protection/>
    </xf>
    <xf numFmtId="176" fontId="30" fillId="0" borderId="28" xfId="57" applyNumberFormat="1" applyFont="1" applyBorder="1" applyAlignment="1" applyProtection="1">
      <alignment horizontal="center" vertical="center"/>
      <protection/>
    </xf>
    <xf numFmtId="176" fontId="30" fillId="0" borderId="46" xfId="57" applyNumberFormat="1" applyFont="1" applyBorder="1" applyAlignment="1" applyProtection="1">
      <alignment horizontal="center" vertical="center"/>
      <protection/>
    </xf>
    <xf numFmtId="0" fontId="0" fillId="0" borderId="0" xfId="57" applyFont="1" applyAlignment="1" applyProtection="1">
      <alignment vertical="center"/>
      <protection/>
    </xf>
    <xf numFmtId="0" fontId="12" fillId="0" borderId="0" xfId="57" applyAlignment="1" applyProtection="1">
      <alignment vertical="center"/>
      <protection/>
    </xf>
    <xf numFmtId="0" fontId="1" fillId="33" borderId="45" xfId="57" applyFont="1" applyFill="1" applyBorder="1" applyAlignment="1" applyProtection="1">
      <alignment vertical="center" wrapText="1"/>
      <protection/>
    </xf>
    <xf numFmtId="0" fontId="1" fillId="33" borderId="11" xfId="57" applyFont="1" applyFill="1" applyBorder="1" applyAlignment="1" applyProtection="1">
      <alignment horizontal="left" vertical="center"/>
      <protection/>
    </xf>
    <xf numFmtId="0" fontId="3" fillId="33" borderId="17" xfId="57" applyFont="1" applyFill="1" applyBorder="1" applyAlignment="1" applyProtection="1">
      <alignment horizontal="center" vertical="center" wrapText="1"/>
      <protection/>
    </xf>
    <xf numFmtId="0" fontId="3" fillId="33" borderId="19" xfId="57" applyFont="1" applyFill="1" applyBorder="1" applyAlignment="1" applyProtection="1">
      <alignment horizontal="center" vertical="center" wrapText="1"/>
      <protection/>
    </xf>
    <xf numFmtId="0" fontId="3" fillId="33" borderId="20" xfId="57" applyFont="1" applyFill="1" applyBorder="1" applyAlignment="1" applyProtection="1">
      <alignment horizontal="center" vertical="center" wrapText="1"/>
      <protection/>
    </xf>
    <xf numFmtId="0" fontId="3" fillId="33" borderId="42" xfId="57" applyFont="1" applyFill="1" applyBorder="1" applyAlignment="1" applyProtection="1">
      <alignment horizontal="center" vertical="center" wrapText="1"/>
      <protection/>
    </xf>
    <xf numFmtId="0" fontId="3" fillId="33" borderId="46" xfId="57" applyFont="1" applyFill="1" applyBorder="1" applyAlignment="1" applyProtection="1">
      <alignment horizontal="center" vertical="center" wrapText="1"/>
      <protection/>
    </xf>
    <xf numFmtId="0" fontId="3" fillId="33" borderId="28" xfId="57" applyFont="1" applyFill="1" applyBorder="1" applyAlignment="1" applyProtection="1">
      <alignment horizontal="center" vertical="center" wrapText="1"/>
      <protection/>
    </xf>
    <xf numFmtId="176" fontId="29" fillId="0" borderId="17" xfId="57" applyNumberFormat="1" applyFont="1" applyBorder="1" applyAlignment="1" applyProtection="1">
      <alignment horizontal="right" vertical="center"/>
      <protection/>
    </xf>
    <xf numFmtId="176" fontId="29" fillId="0" borderId="28" xfId="57" applyNumberFormat="1" applyFont="1" applyBorder="1" applyAlignment="1" applyProtection="1">
      <alignment horizontal="right" vertical="center"/>
      <protection/>
    </xf>
    <xf numFmtId="0" fontId="29" fillId="33" borderId="17" xfId="57" applyFont="1" applyFill="1" applyBorder="1" applyAlignment="1" applyProtection="1">
      <alignment horizontal="center" vertical="center" wrapText="1"/>
      <protection/>
    </xf>
    <xf numFmtId="0" fontId="29" fillId="33" borderId="28" xfId="57" applyFont="1" applyFill="1" applyBorder="1" applyAlignment="1" applyProtection="1">
      <alignment horizontal="center" vertical="center" wrapText="1"/>
      <protection/>
    </xf>
    <xf numFmtId="0" fontId="29" fillId="0" borderId="17" xfId="57" applyFont="1" applyFill="1" applyBorder="1" applyAlignment="1" applyProtection="1">
      <alignment horizontal="center" vertical="center" wrapText="1"/>
      <protection/>
    </xf>
    <xf numFmtId="0" fontId="29" fillId="0" borderId="28" xfId="57" applyFont="1" applyFill="1" applyBorder="1" applyAlignment="1" applyProtection="1">
      <alignment horizontal="center" vertical="center" wrapText="1"/>
      <protection/>
    </xf>
    <xf numFmtId="173" fontId="29" fillId="0" borderId="28" xfId="57" applyNumberFormat="1" applyFont="1" applyBorder="1" applyAlignment="1" applyProtection="1">
      <alignment horizontal="right" vertical="center"/>
      <protection/>
    </xf>
    <xf numFmtId="0" fontId="0" fillId="33" borderId="15" xfId="57" applyFont="1" applyFill="1" applyBorder="1" applyAlignment="1" applyProtection="1">
      <alignment horizontal="center" vertical="center" wrapText="1"/>
      <protection/>
    </xf>
    <xf numFmtId="0" fontId="29" fillId="0" borderId="20" xfId="57" applyFont="1" applyFill="1" applyBorder="1" applyAlignment="1" applyProtection="1">
      <alignment horizontal="center" vertical="center" wrapText="1"/>
      <protection/>
    </xf>
    <xf numFmtId="0" fontId="29" fillId="33" borderId="20" xfId="57" applyFont="1" applyFill="1" applyBorder="1" applyAlignment="1" applyProtection="1">
      <alignment horizontal="center" vertical="center" wrapText="1"/>
      <protection/>
    </xf>
    <xf numFmtId="176" fontId="29" fillId="33" borderId="17" xfId="57" applyNumberFormat="1" applyFont="1" applyFill="1" applyBorder="1" applyAlignment="1" applyProtection="1">
      <alignment horizontal="right" vertical="center"/>
      <protection/>
    </xf>
    <xf numFmtId="176" fontId="29" fillId="33" borderId="28" xfId="57" applyNumberFormat="1" applyFont="1" applyFill="1" applyBorder="1" applyAlignment="1" applyProtection="1">
      <alignment horizontal="right" vertical="center"/>
      <protection/>
    </xf>
    <xf numFmtId="173" fontId="29" fillId="0" borderId="28" xfId="57" applyNumberFormat="1" applyFont="1" applyBorder="1" applyAlignment="1" applyProtection="1">
      <alignment horizontal="right" vertical="center"/>
      <protection locked="0"/>
    </xf>
    <xf numFmtId="173" fontId="29" fillId="0" borderId="17" xfId="57" applyNumberFormat="1" applyFont="1" applyBorder="1" applyAlignment="1" applyProtection="1">
      <alignment horizontal="right" vertical="center"/>
      <protection locked="0"/>
    </xf>
    <xf numFmtId="176" fontId="29" fillId="33" borderId="41" xfId="57" applyNumberFormat="1" applyFont="1" applyFill="1" applyBorder="1" applyAlignment="1" applyProtection="1">
      <alignment horizontal="right" vertical="center"/>
      <protection/>
    </xf>
    <xf numFmtId="176" fontId="29" fillId="33" borderId="40" xfId="57" applyNumberFormat="1" applyFont="1" applyFill="1" applyBorder="1" applyAlignment="1" applyProtection="1">
      <alignment horizontal="right" vertical="center"/>
      <protection/>
    </xf>
    <xf numFmtId="176" fontId="29" fillId="0" borderId="41" xfId="57" applyNumberFormat="1" applyFont="1" applyBorder="1" applyAlignment="1" applyProtection="1">
      <alignment horizontal="right" vertical="center"/>
      <protection/>
    </xf>
    <xf numFmtId="173" fontId="29" fillId="0" borderId="41" xfId="57" applyNumberFormat="1" applyFont="1" applyBorder="1" applyAlignment="1" applyProtection="1">
      <alignment horizontal="right" vertical="center"/>
      <protection locked="0"/>
    </xf>
    <xf numFmtId="176" fontId="29" fillId="0" borderId="40" xfId="57" applyNumberFormat="1" applyFont="1" applyBorder="1" applyAlignment="1" applyProtection="1">
      <alignment horizontal="right" vertical="center"/>
      <protection/>
    </xf>
    <xf numFmtId="173" fontId="30" fillId="0" borderId="28" xfId="57" applyNumberFormat="1" applyFont="1" applyFill="1" applyBorder="1" applyAlignment="1" applyProtection="1">
      <alignment horizontal="right" vertical="center"/>
      <protection locked="0"/>
    </xf>
    <xf numFmtId="173" fontId="30" fillId="0" borderId="17" xfId="57" applyNumberFormat="1" applyFont="1" applyFill="1" applyBorder="1" applyAlignment="1" applyProtection="1">
      <alignment horizontal="right" vertical="center"/>
      <protection locked="0"/>
    </xf>
    <xf numFmtId="172" fontId="0" fillId="33" borderId="15" xfId="57" applyNumberFormat="1" applyFont="1" applyFill="1" applyBorder="1" applyAlignment="1" applyProtection="1">
      <alignment horizontal="center" vertical="center"/>
      <protection locked="0"/>
    </xf>
    <xf numFmtId="173" fontId="1" fillId="0" borderId="47" xfId="57" applyNumberFormat="1" applyFont="1" applyBorder="1" applyAlignment="1" applyProtection="1">
      <alignment horizontal="right" vertical="center"/>
      <protection locked="0"/>
    </xf>
    <xf numFmtId="173" fontId="30" fillId="0" borderId="17" xfId="57" applyNumberFormat="1" applyFont="1" applyBorder="1" applyAlignment="1" applyProtection="1">
      <alignment horizontal="right" vertical="center"/>
      <protection locked="0"/>
    </xf>
    <xf numFmtId="173" fontId="30" fillId="0" borderId="20" xfId="57" applyNumberFormat="1" applyFont="1" applyBorder="1" applyAlignment="1" applyProtection="1">
      <alignment horizontal="right" vertical="center"/>
      <protection locked="0"/>
    </xf>
    <xf numFmtId="0" fontId="35" fillId="0" borderId="0" xfId="57" applyFont="1" applyProtection="1">
      <alignment/>
      <protection/>
    </xf>
    <xf numFmtId="0" fontId="12" fillId="0" borderId="0" xfId="57" applyAlignment="1" applyProtection="1">
      <alignment horizontal="center"/>
      <protection/>
    </xf>
    <xf numFmtId="0" fontId="12" fillId="0" borderId="0" xfId="57" applyAlignment="1" applyProtection="1">
      <alignment horizontal="right" vertical="center"/>
      <protection/>
    </xf>
    <xf numFmtId="0" fontId="35" fillId="0" borderId="0" xfId="57" applyFont="1" applyAlignment="1" applyProtection="1">
      <alignment horizontal="right" vertical="center"/>
      <protection/>
    </xf>
    <xf numFmtId="0" fontId="12" fillId="0" borderId="0" xfId="57" applyFill="1" applyProtection="1">
      <alignment/>
      <protection/>
    </xf>
    <xf numFmtId="0" fontId="36" fillId="0" borderId="0" xfId="57" applyFont="1" applyAlignment="1" applyProtection="1">
      <alignment horizontal="right"/>
      <protection/>
    </xf>
    <xf numFmtId="0" fontId="12" fillId="0" borderId="0" xfId="57" applyBorder="1" applyProtection="1">
      <alignment/>
      <protection/>
    </xf>
    <xf numFmtId="0" fontId="12" fillId="0" borderId="0" xfId="57" applyFill="1" applyAlignment="1" applyProtection="1">
      <alignment horizontal="center"/>
      <protection/>
    </xf>
    <xf numFmtId="0" fontId="12" fillId="0" borderId="0" xfId="57" applyFill="1" applyBorder="1" applyProtection="1">
      <alignment/>
      <protection/>
    </xf>
    <xf numFmtId="0" fontId="1" fillId="0" borderId="15" xfId="57" applyFont="1" applyBorder="1" applyAlignment="1" applyProtection="1">
      <alignment horizontal="left" vertical="center" wrapText="1"/>
      <protection/>
    </xf>
    <xf numFmtId="49" fontId="1" fillId="0" borderId="15" xfId="57" applyNumberFormat="1" applyFont="1" applyBorder="1" applyAlignment="1" applyProtection="1">
      <alignment horizontal="center" vertical="center" wrapText="1"/>
      <protection/>
    </xf>
    <xf numFmtId="0" fontId="1" fillId="0" borderId="15" xfId="57" applyFont="1" applyFill="1" applyBorder="1" applyAlignment="1" applyProtection="1">
      <alignment horizontal="left" vertical="center" wrapText="1"/>
      <protection/>
    </xf>
    <xf numFmtId="49" fontId="1" fillId="33" borderId="15" xfId="57" applyNumberFormat="1" applyFont="1" applyFill="1" applyBorder="1" applyAlignment="1" applyProtection="1">
      <alignment horizontal="center" vertical="center" wrapText="1"/>
      <protection/>
    </xf>
    <xf numFmtId="172" fontId="1" fillId="0" borderId="15" xfId="57" applyNumberFormat="1" applyFont="1" applyFill="1" applyBorder="1" applyAlignment="1" applyProtection="1">
      <alignment horizontal="left" vertical="center" wrapText="1"/>
      <protection locked="0"/>
    </xf>
    <xf numFmtId="49" fontId="1" fillId="0" borderId="15" xfId="57" applyNumberFormat="1" applyFont="1" applyBorder="1" applyAlignment="1" applyProtection="1">
      <alignment horizontal="center" vertical="center"/>
      <protection locked="0"/>
    </xf>
    <xf numFmtId="172" fontId="1" fillId="0" borderId="15" xfId="57" applyNumberFormat="1" applyFont="1" applyBorder="1" applyAlignment="1" applyProtection="1">
      <alignment horizontal="left" vertical="center" wrapText="1"/>
      <protection locked="0"/>
    </xf>
    <xf numFmtId="49" fontId="1" fillId="0" borderId="15" xfId="57" applyNumberFormat="1" applyFont="1" applyFill="1" applyBorder="1" applyAlignment="1" applyProtection="1">
      <alignment horizontal="center" vertical="center" wrapText="1"/>
      <protection/>
    </xf>
    <xf numFmtId="173" fontId="13" fillId="0" borderId="15" xfId="57" applyNumberFormat="1" applyFont="1" applyFill="1" applyBorder="1" applyAlignment="1" applyProtection="1">
      <alignment horizontal="right" vertical="center"/>
      <protection/>
    </xf>
    <xf numFmtId="173" fontId="1" fillId="0" borderId="15" xfId="57" applyNumberFormat="1" applyFont="1" applyFill="1" applyBorder="1" applyAlignment="1" applyProtection="1">
      <alignment horizontal="right" vertical="center"/>
      <protection/>
    </xf>
    <xf numFmtId="0" fontId="0" fillId="0" borderId="0" xfId="57" applyFont="1" applyFill="1" applyBorder="1" applyAlignment="1" applyProtection="1">
      <alignment horizontal="center" vertical="top" wrapText="1"/>
      <protection/>
    </xf>
    <xf numFmtId="0" fontId="1" fillId="0" borderId="15" xfId="57" applyFont="1" applyBorder="1" applyAlignment="1" applyProtection="1">
      <alignment vertical="center" wrapText="1"/>
      <protection/>
    </xf>
    <xf numFmtId="0" fontId="12" fillId="0" borderId="40" xfId="57" applyBorder="1" applyProtection="1">
      <alignment/>
      <protection/>
    </xf>
    <xf numFmtId="0" fontId="12" fillId="0" borderId="41" xfId="57" applyBorder="1" applyProtection="1">
      <alignment/>
      <protection/>
    </xf>
    <xf numFmtId="0" fontId="31" fillId="0" borderId="0" xfId="57" applyFont="1" applyProtection="1">
      <alignment/>
      <protection/>
    </xf>
    <xf numFmtId="0" fontId="31" fillId="0" borderId="0" xfId="57" applyFont="1" applyFill="1" applyProtection="1">
      <alignment/>
      <protection/>
    </xf>
    <xf numFmtId="0" fontId="12" fillId="0" borderId="40" xfId="57" applyFill="1" applyBorder="1" applyProtection="1">
      <alignment/>
      <protection/>
    </xf>
    <xf numFmtId="0" fontId="12" fillId="0" borderId="41" xfId="57" applyFill="1" applyBorder="1" applyProtection="1">
      <alignment/>
      <protection/>
    </xf>
    <xf numFmtId="0" fontId="31" fillId="0" borderId="0" xfId="57" applyFont="1" applyFill="1" applyAlignment="1" applyProtection="1">
      <alignment wrapText="1"/>
      <protection/>
    </xf>
    <xf numFmtId="0" fontId="31" fillId="0" borderId="0" xfId="57" applyFont="1" applyFill="1" applyBorder="1" applyAlignment="1" applyProtection="1">
      <alignment wrapText="1"/>
      <protection/>
    </xf>
    <xf numFmtId="0" fontId="22" fillId="0" borderId="0" xfId="57" applyFont="1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14" fillId="0" borderId="0" xfId="57" applyFont="1" applyBorder="1" applyAlignment="1">
      <alignment horizontal="justify"/>
      <protection/>
    </xf>
    <xf numFmtId="49" fontId="26" fillId="0" borderId="15" xfId="57" applyNumberFormat="1" applyFont="1" applyBorder="1" applyAlignment="1" applyProtection="1">
      <alignment horizontal="left" vertical="center" wrapText="1"/>
      <protection locked="0"/>
    </xf>
    <xf numFmtId="0" fontId="0" fillId="0" borderId="0" xfId="57" applyFont="1" applyAlignment="1">
      <alignment horizontal="left"/>
      <protection/>
    </xf>
    <xf numFmtId="0" fontId="26" fillId="0" borderId="47" xfId="57" applyFont="1" applyBorder="1" applyAlignment="1">
      <alignment horizontal="left" wrapText="1"/>
      <protection/>
    </xf>
    <xf numFmtId="0" fontId="26" fillId="0" borderId="0" xfId="57" applyFont="1" applyBorder="1" applyAlignment="1">
      <alignment horizontal="left" wrapText="1"/>
      <protection/>
    </xf>
    <xf numFmtId="0" fontId="38" fillId="0" borderId="0" xfId="57" applyFont="1">
      <alignment/>
      <protection/>
    </xf>
    <xf numFmtId="0" fontId="15" fillId="0" borderId="0" xfId="57" applyFont="1">
      <alignment/>
      <protection/>
    </xf>
    <xf numFmtId="0" fontId="0" fillId="0" borderId="0" xfId="57" applyFont="1" applyBorder="1" applyAlignment="1" applyProtection="1">
      <alignment horizontal="right" vertical="top" wrapText="1"/>
      <protection/>
    </xf>
    <xf numFmtId="0" fontId="11" fillId="33" borderId="17" xfId="57" applyFont="1" applyFill="1" applyBorder="1" applyAlignment="1" applyProtection="1">
      <alignment horizontal="center" vertical="top" wrapText="1"/>
      <protection/>
    </xf>
    <xf numFmtId="0" fontId="11" fillId="33" borderId="15" xfId="57" applyFont="1" applyFill="1" applyBorder="1" applyAlignment="1" applyProtection="1">
      <alignment horizontal="center" vertical="top" wrapText="1"/>
      <protection/>
    </xf>
    <xf numFmtId="49" fontId="4" fillId="0" borderId="17" xfId="57" applyNumberFormat="1" applyFont="1" applyFill="1" applyBorder="1" applyAlignment="1" applyProtection="1">
      <alignment horizontal="left" vertical="center" wrapText="1"/>
      <protection/>
    </xf>
    <xf numFmtId="49" fontId="23" fillId="0" borderId="20" xfId="57" applyNumberFormat="1" applyFont="1" applyFill="1" applyBorder="1" applyAlignment="1" applyProtection="1">
      <alignment horizontal="left" vertical="center" wrapText="1"/>
      <protection/>
    </xf>
    <xf numFmtId="49" fontId="3" fillId="0" borderId="26" xfId="57" applyNumberFormat="1" applyFont="1" applyFill="1" applyBorder="1" applyAlignment="1" applyProtection="1">
      <alignment horizontal="left" vertical="center" wrapText="1"/>
      <protection/>
    </xf>
    <xf numFmtId="49" fontId="3" fillId="0" borderId="17" xfId="57" applyNumberFormat="1" applyFont="1" applyFill="1" applyBorder="1" applyAlignment="1" applyProtection="1">
      <alignment horizontal="left" vertical="center" wrapText="1"/>
      <protection/>
    </xf>
    <xf numFmtId="172" fontId="0" fillId="0" borderId="15" xfId="57" applyNumberFormat="1" applyFont="1" applyBorder="1" applyAlignment="1" applyProtection="1">
      <alignment horizontal="center" vertical="center" wrapText="1"/>
      <protection/>
    </xf>
    <xf numFmtId="173" fontId="1" fillId="0" borderId="15" xfId="57" applyNumberFormat="1" applyFont="1" applyFill="1" applyBorder="1" applyAlignment="1" applyProtection="1">
      <alignment horizontal="right" vertical="center"/>
      <protection locked="0"/>
    </xf>
    <xf numFmtId="173" fontId="3" fillId="0" borderId="15" xfId="57" applyNumberFormat="1" applyFont="1" applyFill="1" applyBorder="1" applyAlignment="1" applyProtection="1">
      <alignment horizontal="right" vertical="center"/>
      <protection locked="0"/>
    </xf>
    <xf numFmtId="49" fontId="0" fillId="0" borderId="15" xfId="57" applyNumberFormat="1" applyFont="1" applyBorder="1" applyAlignment="1" applyProtection="1">
      <alignment horizontal="center" vertical="center" wrapText="1"/>
      <protection/>
    </xf>
    <xf numFmtId="173" fontId="1" fillId="0" borderId="11" xfId="57" applyNumberFormat="1" applyFont="1" applyFill="1" applyBorder="1" applyAlignment="1" applyProtection="1">
      <alignment horizontal="right" vertical="center"/>
      <protection locked="0"/>
    </xf>
    <xf numFmtId="49" fontId="3" fillId="0" borderId="20" xfId="57" applyNumberFormat="1" applyFont="1" applyFill="1" applyBorder="1" applyAlignment="1" applyProtection="1">
      <alignment horizontal="left" vertical="center" wrapText="1"/>
      <protection/>
    </xf>
    <xf numFmtId="172" fontId="0" fillId="0" borderId="19" xfId="57" applyNumberFormat="1" applyFont="1" applyBorder="1" applyAlignment="1" applyProtection="1">
      <alignment horizontal="center" vertical="center" wrapText="1"/>
      <protection/>
    </xf>
    <xf numFmtId="0" fontId="23" fillId="0" borderId="20" xfId="57" applyFont="1" applyFill="1" applyBorder="1" applyAlignment="1" applyProtection="1">
      <alignment horizontal="left" vertical="center" wrapText="1"/>
      <protection/>
    </xf>
    <xf numFmtId="0" fontId="3" fillId="0" borderId="26" xfId="57" applyFont="1" applyFill="1" applyBorder="1" applyAlignment="1" applyProtection="1">
      <alignment horizontal="left" vertical="center" wrapText="1"/>
      <protection/>
    </xf>
    <xf numFmtId="172" fontId="0" fillId="0" borderId="11" xfId="57" applyNumberFormat="1" applyFont="1" applyBorder="1" applyAlignment="1" applyProtection="1">
      <alignment horizontal="center" vertical="center" wrapText="1"/>
      <protection/>
    </xf>
    <xf numFmtId="0" fontId="3" fillId="0" borderId="11" xfId="57" applyFont="1" applyFill="1" applyBorder="1" applyAlignment="1" applyProtection="1">
      <alignment horizontal="left" vertical="center" wrapText="1"/>
      <protection/>
    </xf>
    <xf numFmtId="0" fontId="5" fillId="0" borderId="19" xfId="57" applyFont="1" applyFill="1" applyBorder="1" applyAlignment="1" applyProtection="1">
      <alignment horizontal="left" vertical="center" wrapText="1"/>
      <protection/>
    </xf>
    <xf numFmtId="173" fontId="3" fillId="0" borderId="15" xfId="57" applyNumberFormat="1" applyFont="1" applyFill="1" applyBorder="1" applyAlignment="1" applyProtection="1">
      <alignment horizontal="right" vertical="center"/>
      <protection/>
    </xf>
    <xf numFmtId="0" fontId="3" fillId="0" borderId="20" xfId="57" applyFont="1" applyFill="1" applyBorder="1" applyAlignment="1" applyProtection="1">
      <alignment horizontal="left" vertical="center" wrapText="1"/>
      <protection/>
    </xf>
    <xf numFmtId="173" fontId="3" fillId="0" borderId="19" xfId="57" applyNumberFormat="1" applyFont="1" applyFill="1" applyBorder="1" applyAlignment="1" applyProtection="1">
      <alignment horizontal="right" vertical="center"/>
      <protection/>
    </xf>
    <xf numFmtId="0" fontId="5" fillId="0" borderId="17" xfId="57" applyFont="1" applyFill="1" applyBorder="1" applyAlignment="1" applyProtection="1">
      <alignment horizontal="left" vertical="center" wrapText="1"/>
      <protection/>
    </xf>
    <xf numFmtId="0" fontId="23" fillId="0" borderId="41" xfId="57" applyFont="1" applyFill="1" applyBorder="1" applyAlignment="1" applyProtection="1">
      <alignment horizontal="left" vertical="center" wrapText="1"/>
      <protection/>
    </xf>
    <xf numFmtId="0" fontId="0" fillId="0" borderId="15" xfId="57" applyFont="1" applyFill="1" applyBorder="1" applyAlignment="1" applyProtection="1">
      <alignment horizontal="center" vertical="center" wrapText="1"/>
      <protection/>
    </xf>
    <xf numFmtId="0" fontId="3" fillId="33" borderId="15" xfId="57" applyFont="1" applyFill="1" applyBorder="1" applyAlignment="1" applyProtection="1">
      <alignment horizontal="center" vertical="center" wrapText="1"/>
      <protection/>
    </xf>
    <xf numFmtId="0" fontId="3" fillId="33" borderId="15" xfId="57" applyFont="1" applyFill="1" applyBorder="1" applyAlignment="1" applyProtection="1">
      <alignment horizontal="center" vertical="top" wrapText="1"/>
      <protection/>
    </xf>
    <xf numFmtId="49" fontId="0" fillId="0" borderId="15" xfId="57" applyNumberFormat="1" applyFont="1" applyFill="1" applyBorder="1" applyAlignment="1" applyProtection="1">
      <alignment horizontal="center" vertical="center" wrapText="1"/>
      <protection/>
    </xf>
    <xf numFmtId="173" fontId="1" fillId="0" borderId="28" xfId="57" applyNumberFormat="1" applyFont="1" applyBorder="1" applyAlignment="1" applyProtection="1">
      <alignment horizontal="right" vertical="center"/>
      <protection locked="0"/>
    </xf>
    <xf numFmtId="0" fontId="0" fillId="0" borderId="0" xfId="57" applyFont="1" applyBorder="1" applyAlignment="1" applyProtection="1">
      <alignment horizontal="right" vertical="center" wrapText="1"/>
      <protection/>
    </xf>
    <xf numFmtId="173" fontId="1" fillId="0" borderId="17" xfId="57" applyNumberFormat="1" applyFont="1" applyBorder="1" applyAlignment="1" applyProtection="1">
      <alignment horizontal="right" vertical="center"/>
      <protection locked="0"/>
    </xf>
    <xf numFmtId="173" fontId="1" fillId="0" borderId="28" xfId="57" applyNumberFormat="1" applyFont="1" applyFill="1" applyBorder="1" applyAlignment="1" applyProtection="1">
      <alignment horizontal="right" vertical="center"/>
      <protection locked="0"/>
    </xf>
    <xf numFmtId="173" fontId="1" fillId="0" borderId="17" xfId="57" applyNumberFormat="1" applyFont="1" applyFill="1" applyBorder="1" applyAlignment="1" applyProtection="1">
      <alignment horizontal="right" vertical="center"/>
      <protection locked="0"/>
    </xf>
    <xf numFmtId="0" fontId="0" fillId="0" borderId="0" xfId="57" applyFont="1" applyBorder="1" applyAlignment="1" applyProtection="1">
      <alignment vertical="center"/>
      <protection/>
    </xf>
    <xf numFmtId="0" fontId="8" fillId="0" borderId="0" xfId="57" applyFont="1" applyAlignment="1" applyProtection="1">
      <alignment horizontal="center" vertical="center" wrapText="1"/>
      <protection/>
    </xf>
    <xf numFmtId="0" fontId="3" fillId="0" borderId="15" xfId="57" applyFont="1" applyFill="1" applyBorder="1" applyAlignment="1" applyProtection="1">
      <alignment horizontal="center" vertical="center" wrapText="1"/>
      <protection/>
    </xf>
    <xf numFmtId="0" fontId="3" fillId="0" borderId="19" xfId="57" applyFont="1" applyFill="1" applyBorder="1" applyAlignment="1" applyProtection="1">
      <alignment horizontal="center" vertical="center" wrapText="1"/>
      <protection/>
    </xf>
    <xf numFmtId="0" fontId="3" fillId="0" borderId="19" xfId="57" applyFont="1" applyFill="1" applyBorder="1" applyAlignment="1" applyProtection="1">
      <alignment horizontal="left" vertical="center" wrapText="1"/>
      <protection/>
    </xf>
    <xf numFmtId="49" fontId="3" fillId="0" borderId="15" xfId="57" applyNumberFormat="1" applyFont="1" applyBorder="1" applyAlignment="1" applyProtection="1">
      <alignment horizontal="left" vertical="center" wrapText="1"/>
      <protection/>
    </xf>
    <xf numFmtId="0" fontId="3" fillId="0" borderId="15" xfId="57" applyFont="1" applyBorder="1" applyAlignment="1" applyProtection="1">
      <alignment horizontal="center" vertical="center" wrapText="1"/>
      <protection/>
    </xf>
    <xf numFmtId="173" fontId="13" fillId="0" borderId="15" xfId="57" applyNumberFormat="1" applyFont="1" applyFill="1" applyBorder="1" applyAlignment="1" applyProtection="1">
      <alignment horizontal="right" vertical="center"/>
      <protection locked="0"/>
    </xf>
    <xf numFmtId="49" fontId="0" fillId="0" borderId="0" xfId="57" applyNumberFormat="1" applyFont="1" applyBorder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vertical="center" wrapText="1"/>
      <protection/>
    </xf>
    <xf numFmtId="0" fontId="3" fillId="0" borderId="15" xfId="57" applyFont="1" applyBorder="1" applyAlignment="1" applyProtection="1">
      <alignment vertical="center" wrapText="1"/>
      <protection/>
    </xf>
    <xf numFmtId="0" fontId="8" fillId="0" borderId="0" xfId="57" applyFont="1" applyBorder="1" applyAlignment="1" applyProtection="1">
      <alignment vertical="center" wrapText="1"/>
      <protection/>
    </xf>
    <xf numFmtId="0" fontId="0" fillId="0" borderId="15" xfId="57" applyFont="1" applyBorder="1" applyAlignment="1" applyProtection="1">
      <alignment vertical="center" wrapText="1"/>
      <protection/>
    </xf>
    <xf numFmtId="49" fontId="0" fillId="0" borderId="15" xfId="57" applyNumberFormat="1" applyFont="1" applyBorder="1" applyAlignment="1" applyProtection="1">
      <alignment vertical="center" wrapText="1"/>
      <protection/>
    </xf>
    <xf numFmtId="0" fontId="4" fillId="0" borderId="15" xfId="57" applyFont="1" applyBorder="1" applyAlignment="1" applyProtection="1">
      <alignment vertical="center" wrapText="1"/>
      <protection/>
    </xf>
    <xf numFmtId="0" fontId="0" fillId="0" borderId="43" xfId="57" applyFont="1" applyBorder="1" applyAlignment="1" applyProtection="1">
      <alignment horizontal="right" vertical="center" wrapText="1"/>
      <protection/>
    </xf>
    <xf numFmtId="49" fontId="2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9" xfId="57" applyFont="1" applyFill="1" applyBorder="1" applyAlignment="1" applyProtection="1">
      <alignment vertical="center" wrapText="1"/>
      <protection/>
    </xf>
    <xf numFmtId="0" fontId="0" fillId="0" borderId="11" xfId="57" applyFont="1" applyFill="1" applyBorder="1" applyAlignment="1" applyProtection="1">
      <alignment horizontal="left" vertical="center" wrapText="1"/>
      <protection/>
    </xf>
    <xf numFmtId="0" fontId="0" fillId="0" borderId="11" xfId="57" applyFont="1" applyFill="1" applyBorder="1" applyAlignment="1" applyProtection="1">
      <alignment vertical="center" wrapText="1"/>
      <protection/>
    </xf>
    <xf numFmtId="0" fontId="0" fillId="0" borderId="19" xfId="57" applyFont="1" applyFill="1" applyBorder="1" applyAlignment="1" applyProtection="1">
      <alignment vertical="center" wrapText="1"/>
      <protection/>
    </xf>
    <xf numFmtId="49" fontId="0" fillId="0" borderId="11" xfId="57" applyNumberFormat="1" applyFont="1" applyFill="1" applyBorder="1" applyAlignment="1" applyProtection="1">
      <alignment vertical="center" wrapText="1"/>
      <protection/>
    </xf>
    <xf numFmtId="49" fontId="0" fillId="0" borderId="19" xfId="57" applyNumberFormat="1" applyFont="1" applyFill="1" applyBorder="1" applyAlignment="1" applyProtection="1">
      <alignment horizontal="center" vertical="center" wrapText="1"/>
      <protection/>
    </xf>
    <xf numFmtId="0" fontId="4" fillId="0" borderId="19" xfId="57" applyFont="1" applyFill="1" applyBorder="1" applyAlignment="1" applyProtection="1">
      <alignment vertical="center" wrapText="1"/>
      <protection/>
    </xf>
    <xf numFmtId="0" fontId="0" fillId="0" borderId="15" xfId="57" applyFont="1" applyFill="1" applyBorder="1" applyAlignment="1" applyProtection="1">
      <alignment vertical="center" wrapText="1"/>
      <protection/>
    </xf>
    <xf numFmtId="0" fontId="10" fillId="33" borderId="15" xfId="57" applyFont="1" applyFill="1" applyBorder="1" applyAlignment="1" applyProtection="1">
      <alignment horizontal="center" vertical="center" wrapText="1"/>
      <protection/>
    </xf>
    <xf numFmtId="49" fontId="0" fillId="0" borderId="15" xfId="57" applyNumberFormat="1" applyFont="1" applyBorder="1" applyAlignment="1" applyProtection="1">
      <alignment horizontal="center" vertical="center"/>
      <protection locked="0"/>
    </xf>
    <xf numFmtId="0" fontId="19" fillId="33" borderId="15" xfId="57" applyFont="1" applyFill="1" applyBorder="1" applyAlignment="1" applyProtection="1">
      <alignment horizontal="center" vertical="center" wrapText="1"/>
      <protection/>
    </xf>
    <xf numFmtId="0" fontId="0" fillId="33" borderId="0" xfId="57" applyFont="1" applyFill="1" applyProtection="1">
      <alignment/>
      <protection/>
    </xf>
    <xf numFmtId="49" fontId="14" fillId="0" borderId="15" xfId="57" applyNumberFormat="1" applyFont="1" applyBorder="1" applyAlignment="1" applyProtection="1">
      <alignment horizontal="center" vertical="center" wrapText="1"/>
      <protection/>
    </xf>
    <xf numFmtId="49" fontId="14" fillId="0" borderId="15" xfId="57" applyNumberFormat="1" applyFont="1" applyBorder="1" applyAlignment="1" applyProtection="1">
      <alignment horizontal="center" vertical="center"/>
      <protection locked="0"/>
    </xf>
    <xf numFmtId="49" fontId="14" fillId="0" borderId="19" xfId="57" applyNumberFormat="1" applyFont="1" applyBorder="1" applyAlignment="1" applyProtection="1">
      <alignment horizontal="center" vertical="center" wrapText="1"/>
      <protection/>
    </xf>
    <xf numFmtId="49" fontId="14" fillId="0" borderId="19" xfId="57" applyNumberFormat="1" applyFont="1" applyBorder="1" applyAlignment="1" applyProtection="1">
      <alignment horizontal="center" vertical="center"/>
      <protection locked="0"/>
    </xf>
    <xf numFmtId="49" fontId="14" fillId="0" borderId="48" xfId="57" applyNumberFormat="1" applyFont="1" applyFill="1" applyBorder="1" applyAlignment="1" applyProtection="1">
      <alignment horizontal="center" vertical="center" wrapText="1"/>
      <protection/>
    </xf>
    <xf numFmtId="49" fontId="14" fillId="0" borderId="33" xfId="57" applyNumberFormat="1" applyFont="1" applyFill="1" applyBorder="1" applyAlignment="1" applyProtection="1">
      <alignment horizontal="center" vertical="center" wrapText="1"/>
      <protection/>
    </xf>
    <xf numFmtId="0" fontId="14" fillId="0" borderId="15" xfId="57" applyFont="1" applyBorder="1" applyAlignment="1" applyProtection="1">
      <alignment horizontal="center" vertical="center" wrapText="1"/>
      <protection/>
    </xf>
    <xf numFmtId="0" fontId="8" fillId="0" borderId="0" xfId="57" applyFont="1" applyAlignment="1" applyProtection="1">
      <alignment horizontal="center" vertical="center"/>
      <protection/>
    </xf>
    <xf numFmtId="0" fontId="14" fillId="0" borderId="0" xfId="57" applyFont="1" applyAlignment="1" applyProtection="1">
      <alignment vertical="center"/>
      <protection/>
    </xf>
    <xf numFmtId="49" fontId="1" fillId="0" borderId="0" xfId="57" applyNumberFormat="1" applyFont="1" applyBorder="1" applyAlignment="1" applyProtection="1">
      <alignment vertical="center" wrapText="1"/>
      <protection/>
    </xf>
    <xf numFmtId="0" fontId="15" fillId="0" borderId="0" xfId="57" applyFont="1" applyAlignment="1" applyProtection="1">
      <alignment horizontal="center" vertical="center"/>
      <protection/>
    </xf>
    <xf numFmtId="0" fontId="8" fillId="0" borderId="0" xfId="57" applyFont="1" applyAlignment="1" applyProtection="1">
      <alignment vertical="center" wrapText="1"/>
      <protection/>
    </xf>
    <xf numFmtId="49" fontId="14" fillId="0" borderId="15" xfId="57" applyNumberFormat="1" applyFont="1" applyFill="1" applyBorder="1" applyAlignment="1" applyProtection="1">
      <alignment horizontal="center" vertical="center" wrapText="1"/>
      <protection/>
    </xf>
    <xf numFmtId="0" fontId="3" fillId="0" borderId="15" xfId="57" applyFont="1" applyFill="1" applyBorder="1" applyAlignment="1" applyProtection="1">
      <alignment horizontal="left" vertical="center"/>
      <protection/>
    </xf>
    <xf numFmtId="0" fontId="0" fillId="0" borderId="15" xfId="57" applyFont="1" applyBorder="1" applyAlignment="1" applyProtection="1">
      <alignment horizontal="left" vertical="center"/>
      <protection/>
    </xf>
    <xf numFmtId="0" fontId="0" fillId="0" borderId="0" xfId="57" applyFont="1" applyAlignment="1" applyProtection="1">
      <alignment vertical="center" wrapText="1"/>
      <protection/>
    </xf>
    <xf numFmtId="0" fontId="10" fillId="0" borderId="0" xfId="57" applyFont="1" applyFill="1" applyAlignment="1" applyProtection="1">
      <alignment horizontal="center" vertical="center"/>
      <protection/>
    </xf>
    <xf numFmtId="0" fontId="10" fillId="0" borderId="43" xfId="57" applyFont="1" applyBorder="1" applyAlignment="1" applyProtection="1">
      <alignment horizontal="left" vertical="center" wrapText="1"/>
      <protection/>
    </xf>
    <xf numFmtId="49" fontId="0" fillId="0" borderId="17" xfId="57" applyNumberFormat="1" applyFont="1" applyBorder="1" applyAlignment="1" applyProtection="1">
      <alignment horizontal="center" vertical="center"/>
      <protection/>
    </xf>
    <xf numFmtId="49" fontId="0" fillId="0" borderId="28" xfId="57" applyNumberFormat="1" applyFont="1" applyBorder="1" applyAlignment="1" applyProtection="1">
      <alignment horizontal="center" vertical="center"/>
      <protection/>
    </xf>
    <xf numFmtId="173" fontId="13" fillId="0" borderId="42" xfId="57" applyNumberFormat="1" applyFont="1" applyBorder="1" applyAlignment="1" applyProtection="1">
      <alignment horizontal="right" vertical="center"/>
      <protection locked="0"/>
    </xf>
    <xf numFmtId="49" fontId="11" fillId="0" borderId="17" xfId="57" applyNumberFormat="1" applyFont="1" applyBorder="1" applyAlignment="1" applyProtection="1">
      <alignment horizontal="center" vertical="center"/>
      <protection/>
    </xf>
    <xf numFmtId="49" fontId="11" fillId="0" borderId="28" xfId="57" applyNumberFormat="1" applyFont="1" applyBorder="1" applyAlignment="1" applyProtection="1">
      <alignment horizontal="center" vertical="center"/>
      <protection/>
    </xf>
    <xf numFmtId="177" fontId="1" fillId="0" borderId="47" xfId="57" applyNumberFormat="1" applyFont="1" applyBorder="1" applyAlignment="1" applyProtection="1">
      <alignment horizontal="right" vertical="center"/>
      <protection locked="0"/>
    </xf>
    <xf numFmtId="177" fontId="1" fillId="0" borderId="43" xfId="57" applyNumberFormat="1" applyFont="1" applyBorder="1" applyAlignment="1" applyProtection="1">
      <alignment horizontal="right" vertical="center"/>
      <protection locked="0"/>
    </xf>
    <xf numFmtId="173" fontId="3" fillId="0" borderId="28" xfId="57" applyNumberFormat="1" applyFont="1" applyBorder="1" applyAlignment="1" applyProtection="1">
      <alignment horizontal="right" vertical="center"/>
      <protection/>
    </xf>
    <xf numFmtId="173" fontId="3" fillId="0" borderId="42" xfId="57" applyNumberFormat="1" applyFont="1" applyBorder="1" applyAlignment="1" applyProtection="1">
      <alignment horizontal="right" vertical="center"/>
      <protection/>
    </xf>
    <xf numFmtId="0" fontId="14" fillId="0" borderId="0" xfId="57" applyFont="1" applyBorder="1" applyAlignment="1" applyProtection="1">
      <alignment horizontal="left" vertical="center" wrapText="1"/>
      <protection/>
    </xf>
    <xf numFmtId="0" fontId="14" fillId="0" borderId="0" xfId="57" applyFont="1" applyBorder="1" applyAlignment="1" applyProtection="1">
      <alignment horizontal="center" vertical="center" wrapText="1"/>
      <protection/>
    </xf>
    <xf numFmtId="0" fontId="1" fillId="0" borderId="15" xfId="57" applyFont="1" applyFill="1" applyBorder="1" applyAlignment="1" applyProtection="1">
      <alignment horizontal="center" vertical="center" wrapText="1"/>
      <protection/>
    </xf>
    <xf numFmtId="49" fontId="1" fillId="0" borderId="15" xfId="57" applyNumberFormat="1" applyFont="1" applyFill="1" applyBorder="1" applyAlignment="1" applyProtection="1">
      <alignment horizontal="center" vertical="center"/>
      <protection locked="0"/>
    </xf>
    <xf numFmtId="49" fontId="3" fillId="0" borderId="15" xfId="57" applyNumberFormat="1" applyFont="1" applyFill="1" applyBorder="1" applyAlignment="1" applyProtection="1">
      <alignment horizontal="center" vertical="center"/>
      <protection/>
    </xf>
    <xf numFmtId="0" fontId="41" fillId="0" borderId="0" xfId="57" applyFont="1" applyAlignment="1" applyProtection="1">
      <alignment horizontal="justify" vertical="center"/>
      <protection/>
    </xf>
    <xf numFmtId="0" fontId="0" fillId="0" borderId="0" xfId="57" applyFont="1" applyAlignment="1" applyProtection="1">
      <alignment horizontal="justify" vertical="center"/>
      <protection/>
    </xf>
    <xf numFmtId="0" fontId="14" fillId="0" borderId="0" xfId="57" applyFont="1" applyAlignment="1">
      <alignment horizontal="justify"/>
      <protection/>
    </xf>
    <xf numFmtId="49" fontId="0" fillId="0" borderId="43" xfId="57" applyNumberFormat="1" applyFont="1" applyBorder="1" applyAlignment="1" applyProtection="1">
      <alignment horizontal="right" vertical="center" wrapText="1"/>
      <protection/>
    </xf>
    <xf numFmtId="0" fontId="4" fillId="0" borderId="0" xfId="57" applyFont="1" applyAlignment="1">
      <alignment horizontal="right"/>
      <protection/>
    </xf>
    <xf numFmtId="0" fontId="4" fillId="0" borderId="0" xfId="57" applyFont="1" applyAlignment="1">
      <alignment horizontal="left"/>
      <protection/>
    </xf>
    <xf numFmtId="173" fontId="19" fillId="34" borderId="12" xfId="57" applyNumberFormat="1" applyFont="1" applyFill="1" applyBorder="1" applyAlignment="1" applyProtection="1">
      <alignment horizontal="right" vertical="center"/>
      <protection/>
    </xf>
    <xf numFmtId="173" fontId="19" fillId="34" borderId="38" xfId="57" applyNumberFormat="1" applyFont="1" applyFill="1" applyBorder="1" applyAlignment="1" applyProtection="1">
      <alignment horizontal="right" vertical="center"/>
      <protection/>
    </xf>
    <xf numFmtId="173" fontId="19" fillId="0" borderId="12" xfId="57" applyNumberFormat="1" applyFont="1" applyFill="1" applyBorder="1" applyAlignment="1" applyProtection="1">
      <alignment horizontal="right" vertical="center"/>
      <protection/>
    </xf>
    <xf numFmtId="0" fontId="4" fillId="0" borderId="0" xfId="57" applyFont="1" applyAlignment="1" applyProtection="1">
      <alignment horizontal="left"/>
      <protection/>
    </xf>
    <xf numFmtId="0" fontId="4" fillId="0" borderId="0" xfId="57" applyFont="1" applyAlignment="1" applyProtection="1">
      <alignment horizontal="right"/>
      <protection/>
    </xf>
    <xf numFmtId="0" fontId="4" fillId="0" borderId="0" xfId="57" applyFont="1" applyFill="1" applyBorder="1" applyAlignment="1" applyProtection="1">
      <alignment horizontal="left" vertical="center" wrapText="1"/>
      <protection/>
    </xf>
    <xf numFmtId="0" fontId="3" fillId="0" borderId="0" xfId="57" applyFont="1" applyFill="1" applyBorder="1" applyAlignment="1" applyProtection="1">
      <alignment horizontal="left" vertical="center" wrapText="1"/>
      <protection/>
    </xf>
    <xf numFmtId="49" fontId="3" fillId="0" borderId="0" xfId="57" applyNumberFormat="1" applyFont="1" applyFill="1" applyBorder="1" applyAlignment="1" applyProtection="1">
      <alignment horizontal="center" vertical="center" wrapText="1"/>
      <protection/>
    </xf>
    <xf numFmtId="49" fontId="30" fillId="0" borderId="0" xfId="57" applyNumberFormat="1" applyFont="1" applyFill="1" applyBorder="1" applyAlignment="1" applyProtection="1">
      <alignment horizontal="center" vertical="center"/>
      <protection/>
    </xf>
    <xf numFmtId="173" fontId="1" fillId="0" borderId="0" xfId="57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7" applyFont="1" applyFill="1" applyAlignment="1" applyProtection="1">
      <alignment horizontal="right"/>
      <protection/>
    </xf>
    <xf numFmtId="173" fontId="29" fillId="0" borderId="17" xfId="57" applyNumberFormat="1" applyFont="1" applyFill="1" applyBorder="1" applyAlignment="1" applyProtection="1">
      <alignment horizontal="right" vertical="center" wrapText="1"/>
      <protection locked="0"/>
    </xf>
    <xf numFmtId="173" fontId="29" fillId="0" borderId="17" xfId="57" applyNumberFormat="1" applyFont="1" applyFill="1" applyBorder="1" applyAlignment="1" applyProtection="1">
      <alignment horizontal="right" vertical="center" wrapText="1"/>
      <protection/>
    </xf>
    <xf numFmtId="49" fontId="30" fillId="0" borderId="26" xfId="57" applyNumberFormat="1" applyFont="1" applyBorder="1" applyAlignment="1" applyProtection="1">
      <alignment horizontal="center" vertical="center"/>
      <protection/>
    </xf>
    <xf numFmtId="0" fontId="0" fillId="0" borderId="0" xfId="57" applyFont="1" applyAlignment="1" applyProtection="1">
      <alignment horizontal="left"/>
      <protection/>
    </xf>
    <xf numFmtId="0" fontId="0" fillId="0" borderId="0" xfId="57" applyFont="1" applyAlignment="1" applyProtection="1">
      <alignment horizontal="right"/>
      <protection/>
    </xf>
    <xf numFmtId="0" fontId="12" fillId="0" borderId="0" xfId="57" applyFont="1" applyProtection="1">
      <alignment/>
      <protection/>
    </xf>
    <xf numFmtId="49" fontId="0" fillId="0" borderId="0" xfId="57" applyNumberFormat="1" applyFont="1" applyBorder="1" applyAlignment="1" applyProtection="1">
      <alignment vertical="center" wrapText="1"/>
      <protection/>
    </xf>
    <xf numFmtId="0" fontId="1" fillId="0" borderId="15" xfId="57" applyNumberFormat="1" applyFont="1" applyFill="1" applyBorder="1" applyAlignment="1" applyProtection="1">
      <alignment horizontal="center" vertical="center"/>
      <protection locked="0"/>
    </xf>
    <xf numFmtId="0" fontId="1" fillId="0" borderId="19" xfId="57" applyNumberFormat="1" applyFont="1" applyFill="1" applyBorder="1" applyAlignment="1" applyProtection="1">
      <alignment horizontal="center" vertical="center"/>
      <protection locked="0"/>
    </xf>
    <xf numFmtId="0" fontId="1" fillId="0" borderId="11" xfId="57" applyNumberFormat="1" applyFont="1" applyFill="1" applyBorder="1" applyAlignment="1" applyProtection="1">
      <alignment horizontal="center" vertical="center"/>
      <protection locked="0"/>
    </xf>
    <xf numFmtId="0" fontId="13" fillId="0" borderId="15" xfId="57" applyNumberFormat="1" applyFont="1" applyFill="1" applyBorder="1" applyAlignment="1" applyProtection="1">
      <alignment horizontal="center" vertical="center"/>
      <protection locked="0"/>
    </xf>
    <xf numFmtId="0" fontId="1" fillId="0" borderId="15" xfId="57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57" applyNumberFormat="1" applyFont="1" applyFill="1" applyBorder="1" applyAlignment="1" applyProtection="1">
      <alignment horizontal="left" vertical="center" wrapText="1"/>
      <protection locked="0"/>
    </xf>
    <xf numFmtId="0" fontId="1" fillId="0" borderId="47" xfId="57" applyFont="1" applyFill="1" applyBorder="1" applyAlignment="1">
      <alignment horizontal="center" vertical="top"/>
      <protection/>
    </xf>
    <xf numFmtId="0" fontId="19" fillId="0" borderId="0" xfId="57" applyFont="1" applyFill="1" applyAlignment="1">
      <alignment horizontal="left" vertical="top" wrapText="1"/>
      <protection/>
    </xf>
    <xf numFmtId="49" fontId="19" fillId="0" borderId="43" xfId="57" applyNumberFormat="1" applyFont="1" applyFill="1" applyBorder="1" applyAlignment="1" applyProtection="1">
      <alignment horizontal="center" vertical="top" wrapText="1"/>
      <protection locked="0"/>
    </xf>
    <xf numFmtId="49" fontId="3" fillId="0" borderId="43" xfId="57" applyNumberFormat="1" applyFont="1" applyFill="1" applyBorder="1" applyAlignment="1" applyProtection="1">
      <alignment horizontal="center"/>
      <protection locked="0"/>
    </xf>
    <xf numFmtId="0" fontId="3" fillId="0" borderId="0" xfId="57" applyFont="1" applyFill="1" applyAlignment="1">
      <alignment horizontal="left"/>
      <protection/>
    </xf>
    <xf numFmtId="49" fontId="1" fillId="0" borderId="43" xfId="57" applyNumberFormat="1" applyFont="1" applyFill="1" applyBorder="1" applyAlignment="1" applyProtection="1">
      <alignment horizontal="left" wrapText="1"/>
      <protection locked="0"/>
    </xf>
    <xf numFmtId="49" fontId="3" fillId="0" borderId="15" xfId="57" applyNumberFormat="1" applyFont="1" applyFill="1" applyBorder="1" applyAlignment="1" applyProtection="1">
      <alignment horizontal="center" wrapText="1"/>
      <protection locked="0"/>
    </xf>
    <xf numFmtId="0" fontId="18" fillId="0" borderId="0" xfId="57" applyFont="1" applyAlignment="1">
      <alignment horizontal="right" vertical="center"/>
      <protection/>
    </xf>
    <xf numFmtId="0" fontId="22" fillId="0" borderId="0" xfId="57" applyFont="1" applyAlignment="1">
      <alignment horizontal="right"/>
      <protection/>
    </xf>
    <xf numFmtId="0" fontId="25" fillId="0" borderId="0" xfId="57" applyFont="1" applyAlignment="1">
      <alignment horizontal="center"/>
      <protection/>
    </xf>
    <xf numFmtId="49" fontId="1" fillId="0" borderId="0" xfId="57" applyNumberFormat="1" applyFont="1" applyBorder="1" applyAlignment="1" applyProtection="1">
      <alignment horizontal="center"/>
      <protection locked="0"/>
    </xf>
    <xf numFmtId="49" fontId="0" fillId="0" borderId="0" xfId="57" applyNumberFormat="1" applyFont="1" applyAlignment="1" applyProtection="1">
      <alignment horizontal="right" vertical="center"/>
      <protection locked="0"/>
    </xf>
    <xf numFmtId="0" fontId="3" fillId="0" borderId="0" xfId="57" applyFont="1" applyFill="1" applyAlignment="1">
      <alignment horizontal="left" wrapText="1"/>
      <protection/>
    </xf>
    <xf numFmtId="0" fontId="1" fillId="0" borderId="0" xfId="57" applyFont="1" applyBorder="1" applyAlignment="1">
      <alignment horizontal="center" vertical="top" wrapText="1"/>
      <protection/>
    </xf>
    <xf numFmtId="49" fontId="3" fillId="0" borderId="15" xfId="57" applyNumberFormat="1" applyFont="1" applyBorder="1" applyAlignment="1" applyProtection="1">
      <alignment horizontal="center"/>
      <protection locked="0"/>
    </xf>
    <xf numFmtId="0" fontId="3" fillId="0" borderId="0" xfId="57" applyFont="1" applyFill="1" applyBorder="1" applyAlignment="1">
      <alignment horizontal="center" wrapText="1"/>
      <protection/>
    </xf>
    <xf numFmtId="49" fontId="1" fillId="0" borderId="43" xfId="57" applyNumberFormat="1" applyFont="1" applyBorder="1" applyAlignment="1" applyProtection="1">
      <alignment horizontal="left" vertical="center" wrapText="1"/>
      <protection locked="0"/>
    </xf>
    <xf numFmtId="49" fontId="3" fillId="0" borderId="17" xfId="57" applyNumberFormat="1" applyFont="1" applyBorder="1" applyAlignment="1" applyProtection="1">
      <alignment horizontal="center"/>
      <protection locked="0"/>
    </xf>
    <xf numFmtId="49" fontId="3" fillId="0" borderId="42" xfId="57" applyNumberFormat="1" applyFont="1" applyBorder="1" applyAlignment="1" applyProtection="1">
      <alignment horizontal="center"/>
      <protection locked="0"/>
    </xf>
    <xf numFmtId="49" fontId="3" fillId="0" borderId="28" xfId="57" applyNumberFormat="1" applyFont="1" applyBorder="1" applyAlignment="1" applyProtection="1">
      <alignment horizontal="center"/>
      <protection locked="0"/>
    </xf>
    <xf numFmtId="49" fontId="3" fillId="0" borderId="15" xfId="57" applyNumberFormat="1" applyFont="1" applyFill="1" applyBorder="1" applyAlignment="1" applyProtection="1">
      <alignment horizontal="center"/>
      <protection locked="0"/>
    </xf>
    <xf numFmtId="49" fontId="1" fillId="0" borderId="15" xfId="57" applyNumberFormat="1" applyFont="1" applyFill="1" applyBorder="1" applyAlignment="1" applyProtection="1">
      <alignment horizontal="center" vertical="top" wrapText="1"/>
      <protection locked="0"/>
    </xf>
    <xf numFmtId="49" fontId="1" fillId="0" borderId="42" xfId="57" applyNumberFormat="1" applyFont="1" applyBorder="1" applyAlignment="1" applyProtection="1">
      <alignment horizontal="left" vertical="center" wrapText="1"/>
      <protection locked="0"/>
    </xf>
    <xf numFmtId="0" fontId="1" fillId="0" borderId="0" xfId="57" applyFont="1" applyAlignment="1">
      <alignment horizontal="center" vertical="top" wrapText="1"/>
      <protection/>
    </xf>
    <xf numFmtId="0" fontId="3" fillId="0" borderId="0" xfId="57" applyFont="1" applyAlignment="1">
      <alignment horizontal="left" wrapText="1"/>
      <protection/>
    </xf>
    <xf numFmtId="172" fontId="4" fillId="0" borderId="0" xfId="57" applyNumberFormat="1" applyFont="1" applyBorder="1" applyAlignment="1" applyProtection="1">
      <alignment horizontal="left" vertical="center" wrapText="1"/>
      <protection locked="0"/>
    </xf>
    <xf numFmtId="172" fontId="4" fillId="0" borderId="43" xfId="57" applyNumberFormat="1" applyFont="1" applyBorder="1" applyAlignment="1" applyProtection="1">
      <alignment horizontal="left" vertical="center" wrapText="1"/>
      <protection locked="0"/>
    </xf>
    <xf numFmtId="0" fontId="26" fillId="33" borderId="49" xfId="57" applyFont="1" applyFill="1" applyBorder="1" applyAlignment="1" applyProtection="1">
      <alignment horizontal="center" vertical="center" wrapText="1"/>
      <protection/>
    </xf>
    <xf numFmtId="0" fontId="26" fillId="33" borderId="38" xfId="57" applyFont="1" applyFill="1" applyBorder="1" applyAlignment="1" applyProtection="1">
      <alignment horizontal="center" vertical="center" wrapText="1"/>
      <protection/>
    </xf>
    <xf numFmtId="0" fontId="26" fillId="33" borderId="50" xfId="57" applyFont="1" applyFill="1" applyBorder="1" applyAlignment="1" applyProtection="1">
      <alignment horizontal="center" vertical="center" wrapText="1"/>
      <protection/>
    </xf>
    <xf numFmtId="0" fontId="26" fillId="33" borderId="24" xfId="57" applyFont="1" applyFill="1" applyBorder="1" applyAlignment="1" applyProtection="1">
      <alignment horizontal="center" vertical="center" wrapText="1"/>
      <protection/>
    </xf>
    <xf numFmtId="172" fontId="26" fillId="0" borderId="19" xfId="57" applyNumberFormat="1" applyFont="1" applyFill="1" applyBorder="1" applyAlignment="1" applyProtection="1">
      <alignment horizontal="center" vertical="center" wrapText="1"/>
      <protection/>
    </xf>
    <xf numFmtId="172" fontId="26" fillId="0" borderId="11" xfId="57" applyNumberFormat="1" applyFont="1" applyFill="1" applyBorder="1" applyAlignment="1" applyProtection="1">
      <alignment horizontal="center" vertical="center" wrapText="1"/>
      <protection/>
    </xf>
    <xf numFmtId="0" fontId="26" fillId="0" borderId="18" xfId="57" applyFont="1" applyFill="1" applyBorder="1" applyAlignment="1" applyProtection="1">
      <alignment horizontal="left" vertical="center" wrapText="1"/>
      <protection/>
    </xf>
    <xf numFmtId="0" fontId="26" fillId="0" borderId="10" xfId="57" applyFont="1" applyFill="1" applyBorder="1" applyAlignment="1" applyProtection="1">
      <alignment horizontal="left" vertical="center" wrapText="1"/>
      <protection/>
    </xf>
    <xf numFmtId="0" fontId="1" fillId="33" borderId="13" xfId="57" applyFont="1" applyFill="1" applyBorder="1" applyAlignment="1" applyProtection="1">
      <alignment horizontal="center" vertical="center" wrapText="1"/>
      <protection/>
    </xf>
    <xf numFmtId="0" fontId="1" fillId="33" borderId="23" xfId="57" applyFont="1" applyFill="1" applyBorder="1" applyAlignment="1" applyProtection="1">
      <alignment horizontal="center" vertical="center" wrapText="1"/>
      <protection/>
    </xf>
    <xf numFmtId="0" fontId="26" fillId="33" borderId="29" xfId="57" applyFont="1" applyFill="1" applyBorder="1" applyAlignment="1" applyProtection="1">
      <alignment horizontal="center" vertical="center" wrapText="1"/>
      <protection/>
    </xf>
    <xf numFmtId="0" fontId="26" fillId="33" borderId="25" xfId="57" applyFont="1" applyFill="1" applyBorder="1" applyAlignment="1" applyProtection="1">
      <alignment horizontal="center" vertical="center" wrapText="1"/>
      <protection/>
    </xf>
    <xf numFmtId="0" fontId="26" fillId="33" borderId="13" xfId="57" applyFont="1" applyFill="1" applyBorder="1" applyAlignment="1" applyProtection="1">
      <alignment horizontal="center" vertical="center" wrapText="1"/>
      <protection/>
    </xf>
    <xf numFmtId="0" fontId="26" fillId="33" borderId="23" xfId="57" applyFont="1" applyFill="1" applyBorder="1" applyAlignment="1" applyProtection="1">
      <alignment horizontal="center" vertical="center" wrapText="1"/>
      <protection/>
    </xf>
    <xf numFmtId="173" fontId="19" fillId="0" borderId="21" xfId="57" applyNumberFormat="1" applyFont="1" applyFill="1" applyBorder="1" applyAlignment="1" applyProtection="1">
      <alignment horizontal="right" vertical="center"/>
      <protection locked="0"/>
    </xf>
    <xf numFmtId="173" fontId="19" fillId="0" borderId="12" xfId="57" applyNumberFormat="1" applyFont="1" applyFill="1" applyBorder="1" applyAlignment="1" applyProtection="1">
      <alignment horizontal="right" vertical="center"/>
      <protection locked="0"/>
    </xf>
    <xf numFmtId="0" fontId="3" fillId="0" borderId="0" xfId="57" applyFont="1" applyFill="1" applyAlignment="1" applyProtection="1">
      <alignment horizontal="left" wrapText="1"/>
      <protection/>
    </xf>
    <xf numFmtId="172" fontId="1" fillId="0" borderId="43" xfId="57" applyNumberFormat="1" applyFont="1" applyFill="1" applyBorder="1" applyAlignment="1" applyProtection="1">
      <alignment horizontal="left"/>
      <protection/>
    </xf>
    <xf numFmtId="0" fontId="25" fillId="0" borderId="0" xfId="57" applyFont="1" applyAlignment="1" applyProtection="1">
      <alignment horizontal="center"/>
      <protection/>
    </xf>
    <xf numFmtId="0" fontId="1" fillId="0" borderId="0" xfId="57" applyFont="1" applyBorder="1" applyAlignment="1" applyProtection="1">
      <alignment horizontal="center" vertical="top" wrapText="1"/>
      <protection/>
    </xf>
    <xf numFmtId="0" fontId="3" fillId="0" borderId="0" xfId="57" applyFont="1" applyAlignment="1" applyProtection="1">
      <alignment horizontal="left" wrapText="1"/>
      <protection/>
    </xf>
    <xf numFmtId="172" fontId="3" fillId="0" borderId="15" xfId="57" applyNumberFormat="1" applyFont="1" applyFill="1" applyBorder="1" applyAlignment="1" applyProtection="1">
      <alignment horizontal="center"/>
      <protection/>
    </xf>
    <xf numFmtId="172" fontId="1" fillId="0" borderId="42" xfId="57" applyNumberFormat="1" applyFont="1" applyBorder="1" applyAlignment="1" applyProtection="1">
      <alignment horizontal="left" vertical="center"/>
      <protection/>
    </xf>
    <xf numFmtId="172" fontId="4" fillId="0" borderId="0" xfId="57" applyNumberFormat="1" applyFont="1" applyBorder="1" applyAlignment="1" applyProtection="1">
      <alignment horizontal="left" vertical="center" wrapText="1"/>
      <protection/>
    </xf>
    <xf numFmtId="172" fontId="4" fillId="0" borderId="43" xfId="57" applyNumberFormat="1" applyFont="1" applyBorder="1" applyAlignment="1" applyProtection="1">
      <alignment horizontal="left" vertical="center" wrapText="1"/>
      <protection/>
    </xf>
    <xf numFmtId="172" fontId="1" fillId="0" borderId="43" xfId="57" applyNumberFormat="1" applyFont="1" applyBorder="1" applyAlignment="1" applyProtection="1">
      <alignment horizontal="left" vertical="center"/>
      <protection/>
    </xf>
    <xf numFmtId="49" fontId="1" fillId="0" borderId="15" xfId="57" applyNumberFormat="1" applyFont="1" applyFill="1" applyBorder="1" applyAlignment="1" applyProtection="1">
      <alignment horizontal="center" vertical="top" wrapText="1"/>
      <protection/>
    </xf>
    <xf numFmtId="0" fontId="3" fillId="0" borderId="0" xfId="57" applyFont="1" applyFill="1" applyAlignment="1" applyProtection="1">
      <alignment horizontal="left"/>
      <protection/>
    </xf>
    <xf numFmtId="172" fontId="1" fillId="0" borderId="43" xfId="57" applyNumberFormat="1" applyFont="1" applyFill="1" applyBorder="1" applyAlignment="1" applyProtection="1">
      <alignment horizontal="left" wrapText="1"/>
      <protection/>
    </xf>
    <xf numFmtId="172" fontId="3" fillId="0" borderId="15" xfId="57" applyNumberFormat="1" applyFont="1" applyFill="1" applyBorder="1" applyAlignment="1" applyProtection="1">
      <alignment horizontal="center" wrapText="1"/>
      <protection/>
    </xf>
    <xf numFmtId="172" fontId="3" fillId="0" borderId="15" xfId="57" applyNumberFormat="1" applyFont="1" applyBorder="1" applyAlignment="1" applyProtection="1">
      <alignment horizontal="center"/>
      <protection/>
    </xf>
    <xf numFmtId="49" fontId="0" fillId="0" borderId="17" xfId="53" applyNumberFormat="1" applyFont="1" applyBorder="1" applyAlignment="1" applyProtection="1">
      <alignment horizontal="center"/>
      <protection/>
    </xf>
    <xf numFmtId="49" fontId="0" fillId="0" borderId="42" xfId="53" applyNumberFormat="1" applyFont="1" applyBorder="1" applyAlignment="1" applyProtection="1">
      <alignment horizontal="center"/>
      <protection/>
    </xf>
    <xf numFmtId="49" fontId="0" fillId="0" borderId="28" xfId="53" applyNumberFormat="1" applyFont="1" applyBorder="1" applyAlignment="1" applyProtection="1">
      <alignment horizontal="center"/>
      <protection/>
    </xf>
    <xf numFmtId="0" fontId="22" fillId="0" borderId="0" xfId="57" applyFont="1" applyAlignment="1" applyProtection="1">
      <alignment horizontal="right"/>
      <protection/>
    </xf>
    <xf numFmtId="0" fontId="18" fillId="0" borderId="0" xfId="57" applyFont="1" applyAlignment="1" applyProtection="1">
      <alignment horizontal="right" vertical="center"/>
      <protection/>
    </xf>
    <xf numFmtId="0" fontId="25" fillId="0" borderId="0" xfId="57" applyFont="1" applyAlignment="1" applyProtection="1">
      <alignment horizontal="center" vertical="top"/>
      <protection/>
    </xf>
    <xf numFmtId="0" fontId="3" fillId="0" borderId="15" xfId="57" applyFont="1" applyFill="1" applyBorder="1" applyAlignment="1" applyProtection="1">
      <alignment horizontal="left" vertical="center" wrapText="1"/>
      <protection/>
    </xf>
    <xf numFmtId="0" fontId="1" fillId="33" borderId="19" xfId="57" applyFont="1" applyFill="1" applyBorder="1" applyAlignment="1" applyProtection="1">
      <alignment horizontal="center" vertical="center" wrapText="1"/>
      <protection/>
    </xf>
    <xf numFmtId="0" fontId="1" fillId="33" borderId="11" xfId="57" applyFont="1" applyFill="1" applyBorder="1" applyAlignment="1" applyProtection="1">
      <alignment horizontal="center" vertical="center" wrapText="1"/>
      <protection/>
    </xf>
    <xf numFmtId="0" fontId="1" fillId="0" borderId="47" xfId="57" applyFont="1" applyFill="1" applyBorder="1" applyAlignment="1" applyProtection="1">
      <alignment horizontal="center" vertical="top"/>
      <protection/>
    </xf>
    <xf numFmtId="0" fontId="26" fillId="0" borderId="0" xfId="57" applyFont="1" applyFill="1" applyAlignment="1" applyProtection="1">
      <alignment horizontal="left" vertical="top" wrapText="1"/>
      <protection/>
    </xf>
    <xf numFmtId="0" fontId="1" fillId="0" borderId="0" xfId="57" applyFont="1" applyFill="1" applyBorder="1" applyAlignment="1" applyProtection="1">
      <alignment horizontal="center" vertical="top"/>
      <protection/>
    </xf>
    <xf numFmtId="172" fontId="32" fillId="0" borderId="43" xfId="57" applyNumberFormat="1" applyFont="1" applyFill="1" applyBorder="1" applyAlignment="1" applyProtection="1">
      <alignment horizontal="center"/>
      <protection locked="0"/>
    </xf>
    <xf numFmtId="172" fontId="19" fillId="0" borderId="43" xfId="57" applyNumberFormat="1" applyFont="1" applyFill="1" applyBorder="1" applyAlignment="1" applyProtection="1">
      <alignment horizontal="center" vertical="top" wrapText="1"/>
      <protection locked="0"/>
    </xf>
    <xf numFmtId="0" fontId="3" fillId="0" borderId="0" xfId="57" applyFont="1" applyBorder="1" applyAlignment="1" applyProtection="1">
      <alignment horizontal="left"/>
      <protection/>
    </xf>
    <xf numFmtId="0" fontId="3" fillId="0" borderId="15" xfId="57" applyFont="1" applyBorder="1" applyAlignment="1" applyProtection="1">
      <alignment horizontal="left" vertical="center" wrapText="1"/>
      <protection/>
    </xf>
    <xf numFmtId="172" fontId="3" fillId="0" borderId="15" xfId="57" applyNumberFormat="1" applyFont="1" applyFill="1" applyBorder="1" applyAlignment="1" applyProtection="1">
      <alignment horizontal="left" vertical="center" wrapText="1"/>
      <protection locked="0"/>
    </xf>
    <xf numFmtId="0" fontId="1" fillId="33" borderId="15" xfId="57" applyFont="1" applyFill="1" applyBorder="1" applyAlignment="1" applyProtection="1">
      <alignment horizontal="center" vertical="top" wrapText="1"/>
      <protection/>
    </xf>
    <xf numFmtId="0" fontId="2" fillId="33" borderId="15" xfId="57" applyFont="1" applyFill="1" applyBorder="1" applyAlignment="1" applyProtection="1">
      <alignment horizontal="center" vertical="center" wrapText="1"/>
      <protection/>
    </xf>
    <xf numFmtId="0" fontId="3" fillId="0" borderId="17" xfId="57" applyFont="1" applyFill="1" applyBorder="1" applyAlignment="1" applyProtection="1">
      <alignment horizontal="left" vertical="center" wrapText="1"/>
      <protection/>
    </xf>
    <xf numFmtId="0" fontId="3" fillId="0" borderId="28" xfId="57" applyFont="1" applyFill="1" applyBorder="1" applyAlignment="1" applyProtection="1">
      <alignment horizontal="left" vertical="center" wrapText="1"/>
      <protection/>
    </xf>
    <xf numFmtId="0" fontId="26" fillId="33" borderId="20" xfId="57" applyFont="1" applyFill="1" applyBorder="1" applyAlignment="1" applyProtection="1">
      <alignment horizontal="center" vertical="center" wrapText="1"/>
      <protection/>
    </xf>
    <xf numFmtId="0" fontId="26" fillId="33" borderId="47" xfId="57" applyFont="1" applyFill="1" applyBorder="1" applyAlignment="1" applyProtection="1">
      <alignment horizontal="center" vertical="center" wrapText="1"/>
      <protection/>
    </xf>
    <xf numFmtId="0" fontId="26" fillId="33" borderId="46" xfId="57" applyFont="1" applyFill="1" applyBorder="1" applyAlignment="1" applyProtection="1">
      <alignment horizontal="center" vertical="center" wrapText="1"/>
      <protection/>
    </xf>
    <xf numFmtId="0" fontId="26" fillId="33" borderId="26" xfId="57" applyFont="1" applyFill="1" applyBorder="1" applyAlignment="1" applyProtection="1">
      <alignment horizontal="center" vertical="center" wrapText="1"/>
      <protection/>
    </xf>
    <xf numFmtId="0" fontId="26" fillId="33" borderId="43" xfId="57" applyFont="1" applyFill="1" applyBorder="1" applyAlignment="1" applyProtection="1">
      <alignment horizontal="center" vertical="center" wrapText="1"/>
      <protection/>
    </xf>
    <xf numFmtId="0" fontId="26" fillId="33" borderId="44" xfId="57" applyFont="1" applyFill="1" applyBorder="1" applyAlignment="1" applyProtection="1">
      <alignment horizontal="center" vertical="center" wrapText="1"/>
      <protection/>
    </xf>
    <xf numFmtId="0" fontId="29" fillId="33" borderId="17" xfId="57" applyFont="1" applyFill="1" applyBorder="1" applyAlignment="1" applyProtection="1">
      <alignment horizontal="center" vertical="top" wrapText="1"/>
      <protection/>
    </xf>
    <xf numFmtId="0" fontId="29" fillId="33" borderId="42" xfId="57" applyFont="1" applyFill="1" applyBorder="1" applyAlignment="1" applyProtection="1">
      <alignment horizontal="center" vertical="top" wrapText="1"/>
      <protection/>
    </xf>
    <xf numFmtId="0" fontId="29" fillId="33" borderId="28" xfId="57" applyFont="1" applyFill="1" applyBorder="1" applyAlignment="1" applyProtection="1">
      <alignment horizontal="center" vertical="top" wrapText="1"/>
      <protection/>
    </xf>
    <xf numFmtId="0" fontId="29" fillId="33" borderId="47" xfId="57" applyFont="1" applyFill="1" applyBorder="1" applyAlignment="1" applyProtection="1">
      <alignment horizontal="center" vertical="top" wrapText="1"/>
      <protection/>
    </xf>
    <xf numFmtId="0" fontId="29" fillId="33" borderId="20" xfId="57" applyFont="1" applyFill="1" applyBorder="1" applyAlignment="1" applyProtection="1">
      <alignment horizontal="center" vertical="top" wrapText="1"/>
      <protection/>
    </xf>
    <xf numFmtId="0" fontId="29" fillId="33" borderId="46" xfId="57" applyFont="1" applyFill="1" applyBorder="1" applyAlignment="1" applyProtection="1">
      <alignment horizontal="center" vertical="top" wrapText="1"/>
      <protection/>
    </xf>
    <xf numFmtId="172" fontId="1" fillId="0" borderId="42" xfId="57" applyNumberFormat="1" applyFont="1" applyBorder="1" applyAlignment="1" applyProtection="1">
      <alignment horizontal="left" vertical="center" wrapText="1"/>
      <protection/>
    </xf>
    <xf numFmtId="0" fontId="3" fillId="0" borderId="0" xfId="57" applyFont="1" applyFill="1" applyBorder="1" applyAlignment="1" applyProtection="1">
      <alignment horizontal="center" wrapText="1"/>
      <protection/>
    </xf>
    <xf numFmtId="172" fontId="1" fillId="0" borderId="43" xfId="57" applyNumberFormat="1" applyFont="1" applyBorder="1" applyAlignment="1" applyProtection="1">
      <alignment horizontal="left" vertical="center" wrapText="1"/>
      <protection/>
    </xf>
    <xf numFmtId="172" fontId="3" fillId="0" borderId="17" xfId="57" applyNumberFormat="1" applyFont="1" applyBorder="1" applyAlignment="1" applyProtection="1">
      <alignment horizontal="center"/>
      <protection/>
    </xf>
    <xf numFmtId="172" fontId="3" fillId="0" borderId="42" xfId="57" applyNumberFormat="1" applyFont="1" applyBorder="1" applyAlignment="1" applyProtection="1">
      <alignment horizontal="center"/>
      <protection/>
    </xf>
    <xf numFmtId="172" fontId="3" fillId="0" borderId="28" xfId="57" applyNumberFormat="1" applyFont="1" applyBorder="1" applyAlignment="1" applyProtection="1">
      <alignment horizontal="center"/>
      <protection/>
    </xf>
    <xf numFmtId="172" fontId="1" fillId="0" borderId="0" xfId="57" applyNumberFormat="1" applyFont="1" applyBorder="1" applyAlignment="1" applyProtection="1">
      <alignment horizontal="center"/>
      <protection locked="0"/>
    </xf>
    <xf numFmtId="0" fontId="19" fillId="0" borderId="0" xfId="57" applyFont="1" applyFill="1" applyAlignment="1" applyProtection="1">
      <alignment horizontal="left" vertical="top" wrapText="1"/>
      <protection/>
    </xf>
    <xf numFmtId="172" fontId="3" fillId="0" borderId="43" xfId="57" applyNumberFormat="1" applyFont="1" applyFill="1" applyBorder="1" applyAlignment="1" applyProtection="1">
      <alignment horizontal="center"/>
      <protection locked="0"/>
    </xf>
    <xf numFmtId="0" fontId="1" fillId="33" borderId="15" xfId="57" applyFont="1" applyFill="1" applyBorder="1" applyAlignment="1" applyProtection="1">
      <alignment horizontal="center" vertical="center" wrapText="1"/>
      <protection/>
    </xf>
    <xf numFmtId="0" fontId="1" fillId="33" borderId="20" xfId="57" applyFont="1" applyFill="1" applyBorder="1" applyAlignment="1" applyProtection="1">
      <alignment horizontal="center" vertical="center" wrapText="1"/>
      <protection/>
    </xf>
    <xf numFmtId="0" fontId="1" fillId="33" borderId="47" xfId="57" applyFont="1" applyFill="1" applyBorder="1" applyAlignment="1" applyProtection="1">
      <alignment horizontal="center" vertical="center" wrapText="1"/>
      <protection/>
    </xf>
    <xf numFmtId="0" fontId="1" fillId="33" borderId="46" xfId="57" applyFont="1" applyFill="1" applyBorder="1" applyAlignment="1" applyProtection="1">
      <alignment horizontal="center" vertical="center" wrapText="1"/>
      <protection/>
    </xf>
    <xf numFmtId="0" fontId="1" fillId="33" borderId="41" xfId="57" applyFont="1" applyFill="1" applyBorder="1" applyAlignment="1" applyProtection="1">
      <alignment horizontal="center" vertical="center" wrapText="1"/>
      <protection/>
    </xf>
    <xf numFmtId="0" fontId="1" fillId="33" borderId="0" xfId="57" applyFont="1" applyFill="1" applyBorder="1" applyAlignment="1" applyProtection="1">
      <alignment horizontal="center" vertical="center" wrapText="1"/>
      <protection/>
    </xf>
    <xf numFmtId="0" fontId="1" fillId="33" borderId="40" xfId="57" applyFont="1" applyFill="1" applyBorder="1" applyAlignment="1" applyProtection="1">
      <alignment horizontal="center" vertical="center" wrapText="1"/>
      <protection/>
    </xf>
    <xf numFmtId="0" fontId="1" fillId="33" borderId="26" xfId="57" applyFont="1" applyFill="1" applyBorder="1" applyAlignment="1" applyProtection="1">
      <alignment horizontal="center" vertical="center" wrapText="1"/>
      <protection/>
    </xf>
    <xf numFmtId="0" fontId="1" fillId="33" borderId="43" xfId="57" applyFont="1" applyFill="1" applyBorder="1" applyAlignment="1" applyProtection="1">
      <alignment horizontal="center" vertical="center" wrapText="1"/>
      <protection/>
    </xf>
    <xf numFmtId="0" fontId="1" fillId="33" borderId="44" xfId="57" applyFont="1" applyFill="1" applyBorder="1" applyAlignment="1" applyProtection="1">
      <alignment horizontal="center" vertical="center" wrapText="1"/>
      <protection/>
    </xf>
    <xf numFmtId="0" fontId="3" fillId="33" borderId="17" xfId="57" applyFont="1" applyFill="1" applyBorder="1" applyAlignment="1" applyProtection="1">
      <alignment horizontal="center" vertical="top" wrapText="1"/>
      <protection/>
    </xf>
    <xf numFmtId="0" fontId="3" fillId="33" borderId="42" xfId="57" applyFont="1" applyFill="1" applyBorder="1" applyAlignment="1" applyProtection="1">
      <alignment horizontal="center" vertical="top" wrapText="1"/>
      <protection/>
    </xf>
    <xf numFmtId="0" fontId="3" fillId="33" borderId="28" xfId="57" applyFont="1" applyFill="1" applyBorder="1" applyAlignment="1" applyProtection="1">
      <alignment horizontal="center" vertical="top" wrapText="1"/>
      <protection/>
    </xf>
    <xf numFmtId="0" fontId="1" fillId="33" borderId="17" xfId="57" applyFont="1" applyFill="1" applyBorder="1" applyAlignment="1" applyProtection="1">
      <alignment horizontal="center" vertical="center" wrapText="1"/>
      <protection/>
    </xf>
    <xf numFmtId="0" fontId="1" fillId="33" borderId="42" xfId="57" applyFont="1" applyFill="1" applyBorder="1" applyAlignment="1" applyProtection="1">
      <alignment horizontal="center" vertical="center" wrapText="1"/>
      <protection/>
    </xf>
    <xf numFmtId="0" fontId="1" fillId="33" borderId="28" xfId="57" applyFont="1" applyFill="1" applyBorder="1" applyAlignment="1" applyProtection="1">
      <alignment horizontal="center" vertical="center" wrapText="1"/>
      <protection/>
    </xf>
    <xf numFmtId="172" fontId="31" fillId="0" borderId="15" xfId="57" applyNumberFormat="1" applyFont="1" applyFill="1" applyBorder="1" applyAlignment="1" applyProtection="1">
      <alignment horizontal="center" wrapText="1"/>
      <protection/>
    </xf>
    <xf numFmtId="49" fontId="12" fillId="0" borderId="0" xfId="57" applyNumberFormat="1" applyAlignment="1" applyProtection="1">
      <alignment horizontal="right" vertical="center"/>
      <protection locked="0"/>
    </xf>
    <xf numFmtId="172" fontId="31" fillId="0" borderId="15" xfId="57" applyNumberFormat="1" applyFont="1" applyBorder="1" applyAlignment="1" applyProtection="1">
      <alignment horizontal="center"/>
      <protection/>
    </xf>
    <xf numFmtId="172" fontId="31" fillId="0" borderId="17" xfId="57" applyNumberFormat="1" applyFont="1" applyBorder="1" applyAlignment="1" applyProtection="1">
      <alignment horizontal="center"/>
      <protection/>
    </xf>
    <xf numFmtId="172" fontId="31" fillId="0" borderId="42" xfId="57" applyNumberFormat="1" applyFont="1" applyBorder="1" applyAlignment="1" applyProtection="1">
      <alignment horizontal="center"/>
      <protection/>
    </xf>
    <xf numFmtId="172" fontId="31" fillId="0" borderId="28" xfId="57" applyNumberFormat="1" applyFont="1" applyBorder="1" applyAlignment="1" applyProtection="1">
      <alignment horizontal="center"/>
      <protection/>
    </xf>
    <xf numFmtId="172" fontId="31" fillId="0" borderId="15" xfId="57" applyNumberFormat="1" applyFont="1" applyFill="1" applyBorder="1" applyAlignment="1" applyProtection="1">
      <alignment horizontal="center"/>
      <protection/>
    </xf>
    <xf numFmtId="0" fontId="13" fillId="0" borderId="19" xfId="57" applyFont="1" applyBorder="1" applyAlignment="1" applyProtection="1">
      <alignment horizontal="center" vertical="center" wrapText="1"/>
      <protection/>
    </xf>
    <xf numFmtId="0" fontId="13" fillId="0" borderId="45" xfId="57" applyFont="1" applyBorder="1" applyAlignment="1" applyProtection="1">
      <alignment horizontal="center" vertical="center" wrapText="1"/>
      <protection/>
    </xf>
    <xf numFmtId="0" fontId="13" fillId="0" borderId="11" xfId="57" applyFont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left" vertical="top" wrapText="1"/>
      <protection/>
    </xf>
    <xf numFmtId="49" fontId="1" fillId="0" borderId="0" xfId="57" applyNumberFormat="1" applyFont="1" applyBorder="1" applyAlignment="1" applyProtection="1">
      <alignment horizontal="left" vertical="center" wrapText="1"/>
      <protection locked="0"/>
    </xf>
    <xf numFmtId="49" fontId="1" fillId="0" borderId="0" xfId="57" applyNumberFormat="1" applyFont="1" applyAlignment="1" applyProtection="1">
      <alignment horizontal="left" vertical="center" wrapText="1"/>
      <protection locked="0"/>
    </xf>
    <xf numFmtId="0" fontId="37" fillId="0" borderId="0" xfId="57" applyFont="1" applyAlignment="1">
      <alignment horizontal="center"/>
      <protection/>
    </xf>
    <xf numFmtId="49" fontId="26" fillId="0" borderId="15" xfId="57" applyNumberFormat="1" applyFont="1" applyBorder="1" applyAlignment="1" applyProtection="1">
      <alignment horizontal="left" vertical="center" wrapText="1"/>
      <protection locked="0"/>
    </xf>
    <xf numFmtId="49" fontId="26" fillId="0" borderId="15" xfId="57" applyNumberFormat="1" applyFont="1" applyBorder="1" applyAlignment="1">
      <alignment horizontal="left" vertical="center" wrapText="1"/>
      <protection/>
    </xf>
    <xf numFmtId="0" fontId="0" fillId="0" borderId="0" xfId="57" applyFont="1" applyBorder="1" applyAlignment="1">
      <alignment horizontal="right" wrapText="1"/>
      <protection/>
    </xf>
    <xf numFmtId="0" fontId="14" fillId="0" borderId="0" xfId="57" applyFont="1" applyBorder="1" applyAlignment="1">
      <alignment horizontal="left" vertical="top" wrapText="1"/>
      <protection/>
    </xf>
    <xf numFmtId="0" fontId="19" fillId="33" borderId="15" xfId="57" applyFont="1" applyFill="1" applyBorder="1" applyAlignment="1">
      <alignment horizontal="center" vertical="center" wrapText="1"/>
      <protection/>
    </xf>
    <xf numFmtId="0" fontId="9" fillId="0" borderId="0" xfId="57" applyFont="1" applyBorder="1" applyAlignment="1">
      <alignment horizontal="center"/>
      <protection/>
    </xf>
    <xf numFmtId="0" fontId="37" fillId="0" borderId="0" xfId="57" applyFont="1" applyBorder="1" applyAlignment="1">
      <alignment horizontal="center"/>
      <protection/>
    </xf>
    <xf numFmtId="0" fontId="22" fillId="0" borderId="0" xfId="57" applyFont="1" applyBorder="1" applyAlignment="1">
      <alignment horizontal="center"/>
      <protection/>
    </xf>
    <xf numFmtId="0" fontId="14" fillId="0" borderId="0" xfId="57" applyFont="1" applyBorder="1" applyAlignment="1">
      <alignment horizontal="left"/>
      <protection/>
    </xf>
    <xf numFmtId="0" fontId="0" fillId="0" borderId="0" xfId="57" applyFont="1" applyBorder="1" applyAlignment="1">
      <alignment horizontal="left"/>
      <protection/>
    </xf>
    <xf numFmtId="49" fontId="26" fillId="0" borderId="15" xfId="57" applyNumberFormat="1" applyFont="1" applyFill="1" applyBorder="1" applyAlignment="1">
      <alignment horizontal="left" vertical="center" wrapText="1"/>
      <protection/>
    </xf>
    <xf numFmtId="49" fontId="26" fillId="0" borderId="17" xfId="57" applyNumberFormat="1" applyFont="1" applyFill="1" applyBorder="1" applyAlignment="1" applyProtection="1">
      <alignment horizontal="left" vertical="center" wrapText="1"/>
      <protection locked="0"/>
    </xf>
    <xf numFmtId="49" fontId="26" fillId="0" borderId="42" xfId="57" applyNumberFormat="1" applyFont="1" applyFill="1" applyBorder="1" applyAlignment="1" applyProtection="1">
      <alignment horizontal="left" vertical="center" wrapText="1"/>
      <protection locked="0"/>
    </xf>
    <xf numFmtId="49" fontId="26" fillId="0" borderId="28" xfId="57" applyNumberFormat="1" applyFont="1" applyFill="1" applyBorder="1" applyAlignment="1" applyProtection="1">
      <alignment horizontal="left" vertical="center" wrapText="1"/>
      <protection locked="0"/>
    </xf>
    <xf numFmtId="49" fontId="26" fillId="0" borderId="17" xfId="57" applyNumberFormat="1" applyFont="1" applyBorder="1" applyAlignment="1" applyProtection="1">
      <alignment horizontal="left" vertical="center" wrapText="1"/>
      <protection locked="0"/>
    </xf>
    <xf numFmtId="49" fontId="26" fillId="0" borderId="42" xfId="57" applyNumberFormat="1" applyFont="1" applyBorder="1" applyAlignment="1" applyProtection="1">
      <alignment horizontal="left" vertical="center" wrapText="1"/>
      <protection locked="0"/>
    </xf>
    <xf numFmtId="49" fontId="26" fillId="0" borderId="28" xfId="57" applyNumberFormat="1" applyFont="1" applyBorder="1" applyAlignment="1" applyProtection="1">
      <alignment horizontal="left" vertical="center" wrapText="1"/>
      <protection locked="0"/>
    </xf>
    <xf numFmtId="49" fontId="1" fillId="0" borderId="15" xfId="57" applyNumberFormat="1" applyFont="1" applyBorder="1" applyAlignment="1" applyProtection="1">
      <alignment horizontal="left" vertical="center" wrapText="1"/>
      <protection locked="0"/>
    </xf>
    <xf numFmtId="0" fontId="37" fillId="0" borderId="0" xfId="57" applyFont="1" applyBorder="1" applyAlignment="1">
      <alignment horizontal="center" wrapText="1"/>
      <protection/>
    </xf>
    <xf numFmtId="0" fontId="15" fillId="0" borderId="0" xfId="57" applyFont="1" applyBorder="1" applyAlignment="1">
      <alignment horizontal="center" wrapText="1"/>
      <protection/>
    </xf>
    <xf numFmtId="0" fontId="14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173" fontId="3" fillId="0" borderId="11" xfId="57" applyNumberFormat="1" applyFont="1" applyFill="1" applyBorder="1" applyAlignment="1" applyProtection="1">
      <alignment horizontal="right"/>
      <protection/>
    </xf>
    <xf numFmtId="173" fontId="3" fillId="0" borderId="15" xfId="57" applyNumberFormat="1" applyFont="1" applyFill="1" applyBorder="1" applyAlignment="1" applyProtection="1">
      <alignment horizontal="right"/>
      <protection/>
    </xf>
    <xf numFmtId="0" fontId="1" fillId="0" borderId="11" xfId="57" applyNumberFormat="1" applyFont="1" applyFill="1" applyBorder="1" applyAlignment="1" applyProtection="1">
      <alignment horizontal="center" vertical="center"/>
      <protection locked="0"/>
    </xf>
    <xf numFmtId="0" fontId="1" fillId="0" borderId="15" xfId="57" applyNumberFormat="1" applyFont="1" applyFill="1" applyBorder="1" applyAlignment="1" applyProtection="1">
      <alignment horizontal="center" vertical="center"/>
      <protection locked="0"/>
    </xf>
    <xf numFmtId="173" fontId="1" fillId="0" borderId="19" xfId="57" applyNumberFormat="1" applyFont="1" applyFill="1" applyBorder="1" applyAlignment="1" applyProtection="1">
      <alignment horizontal="right"/>
      <protection locked="0"/>
    </xf>
    <xf numFmtId="173" fontId="1" fillId="0" borderId="11" xfId="57" applyNumberFormat="1" applyFont="1" applyFill="1" applyBorder="1" applyAlignment="1" applyProtection="1">
      <alignment horizontal="right"/>
      <protection locked="0"/>
    </xf>
    <xf numFmtId="172" fontId="0" fillId="0" borderId="15" xfId="57" applyNumberFormat="1" applyFont="1" applyBorder="1" applyAlignment="1" applyProtection="1">
      <alignment horizontal="center" wrapText="1"/>
      <protection/>
    </xf>
    <xf numFmtId="173" fontId="1" fillId="0" borderId="15" xfId="57" applyNumberFormat="1" applyFont="1" applyFill="1" applyBorder="1" applyAlignment="1" applyProtection="1">
      <alignment horizontal="right"/>
      <protection locked="0"/>
    </xf>
    <xf numFmtId="0" fontId="1" fillId="0" borderId="19" xfId="57" applyNumberFormat="1" applyFont="1" applyFill="1" applyBorder="1" applyAlignment="1" applyProtection="1">
      <alignment horizontal="center" vertical="center"/>
      <protection locked="0"/>
    </xf>
    <xf numFmtId="172" fontId="0" fillId="0" borderId="19" xfId="57" applyNumberFormat="1" applyFont="1" applyBorder="1" applyAlignment="1" applyProtection="1">
      <alignment horizontal="center" wrapText="1"/>
      <protection/>
    </xf>
    <xf numFmtId="172" fontId="0" fillId="0" borderId="11" xfId="57" applyNumberFormat="1" applyFont="1" applyBorder="1" applyAlignment="1" applyProtection="1">
      <alignment horizontal="center" wrapText="1"/>
      <protection/>
    </xf>
    <xf numFmtId="173" fontId="3" fillId="0" borderId="19" xfId="57" applyNumberFormat="1" applyFont="1" applyFill="1" applyBorder="1" applyAlignment="1" applyProtection="1">
      <alignment horizontal="right"/>
      <protection/>
    </xf>
    <xf numFmtId="0" fontId="0" fillId="33" borderId="17" xfId="57" applyFont="1" applyFill="1" applyBorder="1" applyAlignment="1" applyProtection="1">
      <alignment horizontal="center" vertical="center" wrapText="1"/>
      <protection/>
    </xf>
    <xf numFmtId="0" fontId="0" fillId="33" borderId="42" xfId="57" applyFont="1" applyFill="1" applyBorder="1" applyAlignment="1" applyProtection="1">
      <alignment horizontal="center" vertical="center" wrapText="1"/>
      <protection/>
    </xf>
    <xf numFmtId="0" fontId="0" fillId="33" borderId="28" xfId="57" applyFont="1" applyFill="1" applyBorder="1" applyAlignment="1" applyProtection="1">
      <alignment horizontal="center" vertical="center" wrapText="1"/>
      <protection/>
    </xf>
    <xf numFmtId="0" fontId="0" fillId="0" borderId="19" xfId="57" applyFont="1" applyBorder="1" applyAlignment="1" applyProtection="1">
      <alignment horizontal="center" wrapText="1"/>
      <protection/>
    </xf>
    <xf numFmtId="0" fontId="0" fillId="0" borderId="11" xfId="57" applyFont="1" applyBorder="1" applyAlignment="1" applyProtection="1">
      <alignment horizontal="center" wrapText="1"/>
      <protection/>
    </xf>
    <xf numFmtId="0" fontId="0" fillId="0" borderId="15" xfId="57" applyFont="1" applyBorder="1" applyAlignment="1" applyProtection="1">
      <alignment horizontal="center" wrapText="1"/>
      <protection/>
    </xf>
    <xf numFmtId="0" fontId="0" fillId="0" borderId="19" xfId="57" applyFont="1" applyFill="1" applyBorder="1" applyAlignment="1" applyProtection="1">
      <alignment horizontal="center" wrapText="1"/>
      <protection/>
    </xf>
    <xf numFmtId="0" fontId="0" fillId="0" borderId="11" xfId="57" applyFont="1" applyFill="1" applyBorder="1" applyAlignment="1" applyProtection="1">
      <alignment horizontal="center" wrapText="1"/>
      <protection/>
    </xf>
    <xf numFmtId="0" fontId="0" fillId="0" borderId="15" xfId="57" applyFont="1" applyFill="1" applyBorder="1" applyAlignment="1" applyProtection="1">
      <alignment horizontal="center" wrapText="1"/>
      <protection/>
    </xf>
    <xf numFmtId="0" fontId="1" fillId="33" borderId="45" xfId="57" applyFont="1" applyFill="1" applyBorder="1" applyAlignment="1" applyProtection="1">
      <alignment horizontal="center" vertical="center" wrapText="1"/>
      <protection/>
    </xf>
    <xf numFmtId="49" fontId="0" fillId="0" borderId="19" xfId="57" applyNumberFormat="1" applyFont="1" applyBorder="1" applyAlignment="1" applyProtection="1">
      <alignment horizontal="center" wrapText="1"/>
      <protection/>
    </xf>
    <xf numFmtId="49" fontId="0" fillId="0" borderId="11" xfId="57" applyNumberFormat="1" applyFont="1" applyBorder="1" applyAlignment="1" applyProtection="1">
      <alignment horizontal="center" wrapText="1"/>
      <protection/>
    </xf>
    <xf numFmtId="0" fontId="10" fillId="0" borderId="0" xfId="57" applyFont="1" applyBorder="1" applyAlignment="1" applyProtection="1">
      <alignment vertical="top" wrapText="1"/>
      <protection/>
    </xf>
    <xf numFmtId="0" fontId="1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 vertical="top" wrapText="1"/>
      <protection/>
    </xf>
    <xf numFmtId="0" fontId="8" fillId="33" borderId="17" xfId="57" applyFont="1" applyFill="1" applyBorder="1" applyAlignment="1" applyProtection="1">
      <alignment horizontal="center" vertical="center" wrapText="1"/>
      <protection/>
    </xf>
    <xf numFmtId="0" fontId="8" fillId="33" borderId="42" xfId="57" applyFont="1" applyFill="1" applyBorder="1" applyAlignment="1" applyProtection="1">
      <alignment horizontal="center" vertical="center" wrapText="1"/>
      <protection/>
    </xf>
    <xf numFmtId="0" fontId="8" fillId="33" borderId="28" xfId="57" applyFont="1" applyFill="1" applyBorder="1" applyAlignment="1" applyProtection="1">
      <alignment horizontal="center" vertical="center" wrapText="1"/>
      <protection/>
    </xf>
    <xf numFmtId="0" fontId="3" fillId="33" borderId="15" xfId="57" applyFont="1" applyFill="1" applyBorder="1" applyAlignment="1" applyProtection="1">
      <alignment horizontal="center" vertical="top" wrapText="1"/>
      <protection/>
    </xf>
    <xf numFmtId="0" fontId="3" fillId="33" borderId="11" xfId="57" applyFont="1" applyFill="1" applyBorder="1" applyAlignment="1" applyProtection="1">
      <alignment horizontal="center" vertical="center" wrapText="1"/>
      <protection/>
    </xf>
    <xf numFmtId="0" fontId="3" fillId="33" borderId="15" xfId="57" applyFont="1" applyFill="1" applyBorder="1" applyAlignment="1" applyProtection="1">
      <alignment horizontal="center" vertical="center" wrapText="1"/>
      <protection/>
    </xf>
    <xf numFmtId="173" fontId="1" fillId="0" borderId="15" xfId="57" applyNumberFormat="1" applyFont="1" applyBorder="1" applyAlignment="1" applyProtection="1">
      <alignment horizontal="right"/>
      <protection locked="0"/>
    </xf>
    <xf numFmtId="0" fontId="8" fillId="0" borderId="0" xfId="57" applyFont="1" applyBorder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horizontal="right" vertical="center" wrapText="1"/>
      <protection/>
    </xf>
    <xf numFmtId="0" fontId="3" fillId="0" borderId="26" xfId="57" applyFont="1" applyFill="1" applyBorder="1" applyAlignment="1" applyProtection="1">
      <alignment horizontal="left" vertical="center" wrapText="1"/>
      <protection/>
    </xf>
    <xf numFmtId="0" fontId="3" fillId="0" borderId="43" xfId="57" applyFont="1" applyFill="1" applyBorder="1" applyAlignment="1" applyProtection="1">
      <alignment horizontal="left" vertical="center" wrapText="1"/>
      <protection/>
    </xf>
    <xf numFmtId="0" fontId="3" fillId="0" borderId="44" xfId="57" applyFont="1" applyFill="1" applyBorder="1" applyAlignment="1" applyProtection="1">
      <alignment horizontal="left" vertical="center" wrapText="1"/>
      <protection/>
    </xf>
    <xf numFmtId="0" fontId="23" fillId="0" borderId="20" xfId="57" applyFont="1" applyFill="1" applyBorder="1" applyAlignment="1" applyProtection="1">
      <alignment vertical="center" wrapText="1"/>
      <protection/>
    </xf>
    <xf numFmtId="0" fontId="23" fillId="0" borderId="47" xfId="57" applyFont="1" applyFill="1" applyBorder="1" applyAlignment="1" applyProtection="1">
      <alignment vertical="center" wrapText="1"/>
      <protection/>
    </xf>
    <xf numFmtId="0" fontId="23" fillId="0" borderId="46" xfId="57" applyFont="1" applyFill="1" applyBorder="1" applyAlignment="1" applyProtection="1">
      <alignment vertical="center" wrapText="1"/>
      <protection/>
    </xf>
    <xf numFmtId="49" fontId="0" fillId="0" borderId="15" xfId="57" applyNumberFormat="1" applyFont="1" applyFill="1" applyBorder="1" applyAlignment="1" applyProtection="1">
      <alignment horizontal="center" wrapText="1"/>
      <protection/>
    </xf>
    <xf numFmtId="0" fontId="0" fillId="0" borderId="43" xfId="57" applyFont="1" applyBorder="1" applyAlignment="1" applyProtection="1">
      <alignment horizontal="right" wrapText="1"/>
      <protection/>
    </xf>
    <xf numFmtId="0" fontId="8" fillId="0" borderId="43" xfId="57" applyFont="1" applyBorder="1" applyAlignment="1" applyProtection="1">
      <alignment horizontal="left" vertical="top" wrapText="1"/>
      <protection/>
    </xf>
    <xf numFmtId="0" fontId="3" fillId="33" borderId="20" xfId="57" applyFont="1" applyFill="1" applyBorder="1" applyAlignment="1" applyProtection="1">
      <alignment horizontal="center" vertical="center" wrapText="1"/>
      <protection/>
    </xf>
    <xf numFmtId="0" fontId="3" fillId="33" borderId="47" xfId="57" applyFont="1" applyFill="1" applyBorder="1" applyAlignment="1" applyProtection="1">
      <alignment horizontal="center" vertical="center" wrapText="1"/>
      <protection/>
    </xf>
    <xf numFmtId="0" fontId="3" fillId="33" borderId="46" xfId="57" applyFont="1" applyFill="1" applyBorder="1" applyAlignment="1" applyProtection="1">
      <alignment horizontal="center" vertical="center" wrapText="1"/>
      <protection/>
    </xf>
    <xf numFmtId="0" fontId="3" fillId="33" borderId="41" xfId="57" applyFont="1" applyFill="1" applyBorder="1" applyAlignment="1" applyProtection="1">
      <alignment horizontal="center" vertical="center" wrapText="1"/>
      <protection/>
    </xf>
    <xf numFmtId="0" fontId="3" fillId="33" borderId="0" xfId="57" applyFont="1" applyFill="1" applyBorder="1" applyAlignment="1" applyProtection="1">
      <alignment horizontal="center" vertical="center" wrapText="1"/>
      <protection/>
    </xf>
    <xf numFmtId="0" fontId="3" fillId="33" borderId="40" xfId="57" applyFont="1" applyFill="1" applyBorder="1" applyAlignment="1" applyProtection="1">
      <alignment horizontal="center" vertical="center" wrapText="1"/>
      <protection/>
    </xf>
    <xf numFmtId="0" fontId="3" fillId="33" borderId="26" xfId="57" applyFont="1" applyFill="1" applyBorder="1" applyAlignment="1" applyProtection="1">
      <alignment horizontal="center" vertical="center" wrapText="1"/>
      <protection/>
    </xf>
    <xf numFmtId="0" fontId="3" fillId="33" borderId="43" xfId="57" applyFont="1" applyFill="1" applyBorder="1" applyAlignment="1" applyProtection="1">
      <alignment horizontal="center" vertical="center" wrapText="1"/>
      <protection/>
    </xf>
    <xf numFmtId="0" fontId="3" fillId="33" borderId="44" xfId="57" applyFont="1" applyFill="1" applyBorder="1" applyAlignment="1" applyProtection="1">
      <alignment horizontal="center" vertical="center" wrapText="1"/>
      <protection/>
    </xf>
    <xf numFmtId="0" fontId="3" fillId="33" borderId="45" xfId="57" applyFont="1" applyFill="1" applyBorder="1" applyAlignment="1" applyProtection="1">
      <alignment horizontal="center" vertical="center" wrapText="1"/>
      <protection/>
    </xf>
    <xf numFmtId="0" fontId="23" fillId="0" borderId="19" xfId="57" applyFont="1" applyFill="1" applyBorder="1" applyAlignment="1" applyProtection="1">
      <alignment horizontal="left" vertical="center" wrapText="1"/>
      <protection/>
    </xf>
    <xf numFmtId="0" fontId="3" fillId="0" borderId="11" xfId="57" applyFont="1" applyFill="1" applyBorder="1" applyAlignment="1" applyProtection="1">
      <alignment horizontal="left" vertical="center" wrapText="1"/>
      <protection/>
    </xf>
    <xf numFmtId="173" fontId="1" fillId="0" borderId="17" xfId="57" applyNumberFormat="1" applyFont="1" applyBorder="1" applyAlignment="1" applyProtection="1">
      <alignment horizontal="right"/>
      <protection locked="0"/>
    </xf>
    <xf numFmtId="173" fontId="1" fillId="0" borderId="17" xfId="57" applyNumberFormat="1" applyFont="1" applyFill="1" applyBorder="1" applyAlignment="1" applyProtection="1">
      <alignment horizontal="right"/>
      <protection locked="0"/>
    </xf>
    <xf numFmtId="0" fontId="39" fillId="0" borderId="19" xfId="57" applyFont="1" applyFill="1" applyBorder="1" applyAlignment="1" applyProtection="1">
      <alignment horizontal="left" vertical="center" wrapText="1"/>
      <protection/>
    </xf>
    <xf numFmtId="0" fontId="23" fillId="0" borderId="15" xfId="57" applyFont="1" applyBorder="1" applyAlignment="1" applyProtection="1">
      <alignment horizontal="left" vertical="center" wrapText="1"/>
      <protection/>
    </xf>
    <xf numFmtId="173" fontId="1" fillId="0" borderId="15" xfId="57" applyNumberFormat="1" applyFont="1" applyFill="1" applyBorder="1" applyAlignment="1" applyProtection="1">
      <alignment horizontal="right" vertical="center"/>
      <protection locked="0"/>
    </xf>
    <xf numFmtId="0" fontId="3" fillId="33" borderId="19" xfId="57" applyFont="1" applyFill="1" applyBorder="1" applyAlignment="1" applyProtection="1">
      <alignment horizontal="center" vertical="center" wrapText="1"/>
      <protection/>
    </xf>
    <xf numFmtId="173" fontId="1" fillId="0" borderId="15" xfId="57" applyNumberFormat="1" applyFont="1" applyBorder="1" applyAlignment="1" applyProtection="1">
      <alignment horizontal="right" vertical="center"/>
      <protection locked="0"/>
    </xf>
    <xf numFmtId="0" fontId="8" fillId="0" borderId="0" xfId="57" applyFont="1" applyFill="1" applyBorder="1" applyAlignment="1" applyProtection="1">
      <alignment vertical="top" wrapText="1"/>
      <protection/>
    </xf>
    <xf numFmtId="173" fontId="1" fillId="0" borderId="15" xfId="57" applyNumberFormat="1" applyFont="1" applyBorder="1" applyAlignment="1" applyProtection="1">
      <alignment horizontal="right" vertical="center"/>
      <protection/>
    </xf>
    <xf numFmtId="173" fontId="1" fillId="0" borderId="15" xfId="57" applyNumberFormat="1" applyFont="1" applyBorder="1" applyAlignment="1" applyProtection="1">
      <alignment horizontal="right"/>
      <protection/>
    </xf>
    <xf numFmtId="0" fontId="10" fillId="0" borderId="0" xfId="57" applyFont="1" applyAlignment="1" applyProtection="1">
      <alignment horizontal="left" vertical="center" wrapText="1"/>
      <protection/>
    </xf>
    <xf numFmtId="173" fontId="1" fillId="0" borderId="15" xfId="57" applyNumberFormat="1" applyFont="1" applyFill="1" applyBorder="1" applyAlignment="1" applyProtection="1">
      <alignment horizontal="right"/>
      <protection/>
    </xf>
    <xf numFmtId="0" fontId="23" fillId="0" borderId="41" xfId="57" applyFont="1" applyFill="1" applyBorder="1" applyAlignment="1" applyProtection="1">
      <alignment horizontal="left" vertical="center" wrapText="1"/>
      <protection/>
    </xf>
    <xf numFmtId="0" fontId="23" fillId="0" borderId="0" xfId="57" applyFont="1" applyFill="1" applyBorder="1" applyAlignment="1" applyProtection="1">
      <alignment horizontal="left" vertical="center" wrapText="1"/>
      <protection/>
    </xf>
    <xf numFmtId="0" fontId="0" fillId="0" borderId="0" xfId="57" applyFont="1" applyAlignment="1" applyProtection="1">
      <alignment horizontal="right" vertical="center" wrapText="1"/>
      <protection/>
    </xf>
    <xf numFmtId="0" fontId="3" fillId="33" borderId="17" xfId="57" applyFont="1" applyFill="1" applyBorder="1" applyAlignment="1" applyProtection="1">
      <alignment horizontal="center" vertical="center" wrapText="1"/>
      <protection/>
    </xf>
    <xf numFmtId="0" fontId="3" fillId="33" borderId="42" xfId="57" applyFont="1" applyFill="1" applyBorder="1" applyAlignment="1" applyProtection="1">
      <alignment horizontal="center" vertical="center" wrapText="1"/>
      <protection/>
    </xf>
    <xf numFmtId="0" fontId="0" fillId="0" borderId="28" xfId="57" applyFont="1" applyBorder="1" applyAlignment="1" applyProtection="1">
      <alignment horizontal="center" wrapText="1"/>
      <protection/>
    </xf>
    <xf numFmtId="0" fontId="0" fillId="0" borderId="0" xfId="57" applyFont="1" applyBorder="1" applyAlignment="1" applyProtection="1">
      <alignment horizontal="center" wrapText="1"/>
      <protection/>
    </xf>
    <xf numFmtId="0" fontId="0" fillId="0" borderId="44" xfId="57" applyFont="1" applyBorder="1" applyAlignment="1" applyProtection="1">
      <alignment horizontal="center" wrapText="1"/>
      <protection/>
    </xf>
    <xf numFmtId="0" fontId="3" fillId="0" borderId="15" xfId="57" applyFont="1" applyFill="1" applyBorder="1" applyAlignment="1" applyProtection="1">
      <alignment horizontal="center" vertical="center" wrapText="1"/>
      <protection/>
    </xf>
    <xf numFmtId="0" fontId="0" fillId="0" borderId="43" xfId="57" applyFont="1" applyFill="1" applyBorder="1" applyAlignment="1" applyProtection="1">
      <alignment horizontal="right" vertical="center" wrapText="1"/>
      <protection/>
    </xf>
    <xf numFmtId="0" fontId="8" fillId="0" borderId="44" xfId="57" applyFont="1" applyFill="1" applyBorder="1" applyAlignment="1" applyProtection="1">
      <alignment horizontal="left" vertical="center" wrapText="1"/>
      <protection/>
    </xf>
    <xf numFmtId="0" fontId="8" fillId="0" borderId="11" xfId="57" applyFont="1" applyFill="1" applyBorder="1" applyAlignment="1" applyProtection="1">
      <alignment horizontal="left" vertical="center" wrapText="1"/>
      <protection/>
    </xf>
    <xf numFmtId="0" fontId="8" fillId="0" borderId="26" xfId="57" applyFont="1" applyFill="1" applyBorder="1" applyAlignment="1" applyProtection="1">
      <alignment horizontal="left" vertical="center" wrapText="1"/>
      <protection/>
    </xf>
    <xf numFmtId="0" fontId="8" fillId="0" borderId="43" xfId="57" applyFont="1" applyBorder="1" applyAlignment="1" applyProtection="1">
      <alignment vertical="top" wrapText="1"/>
      <protection/>
    </xf>
    <xf numFmtId="49" fontId="0" fillId="0" borderId="28" xfId="57" applyNumberFormat="1" applyFont="1" applyFill="1" applyBorder="1" applyAlignment="1" applyProtection="1">
      <alignment horizontal="center" wrapText="1"/>
      <protection/>
    </xf>
    <xf numFmtId="49" fontId="0" fillId="0" borderId="19" xfId="57" applyNumberFormat="1" applyFont="1" applyFill="1" applyBorder="1" applyAlignment="1" applyProtection="1">
      <alignment horizontal="center" wrapText="1"/>
      <protection/>
    </xf>
    <xf numFmtId="49" fontId="0" fillId="0" borderId="11" xfId="57" applyNumberFormat="1" applyFont="1" applyFill="1" applyBorder="1" applyAlignment="1" applyProtection="1">
      <alignment horizontal="center" wrapText="1"/>
      <protection/>
    </xf>
    <xf numFmtId="173" fontId="1" fillId="0" borderId="15" xfId="57" applyNumberFormat="1" applyFont="1" applyFill="1" applyBorder="1" applyAlignment="1" applyProtection="1">
      <alignment horizontal="right" vertical="center"/>
      <protection/>
    </xf>
    <xf numFmtId="0" fontId="8" fillId="0" borderId="43" xfId="57" applyFont="1" applyBorder="1" applyAlignment="1" applyProtection="1">
      <alignment vertical="center" wrapText="1"/>
      <protection/>
    </xf>
    <xf numFmtId="49" fontId="0" fillId="0" borderId="43" xfId="57" applyNumberFormat="1" applyFont="1" applyBorder="1" applyAlignment="1" applyProtection="1">
      <alignment horizontal="right" vertical="center" wrapText="1"/>
      <protection/>
    </xf>
    <xf numFmtId="0" fontId="8" fillId="0" borderId="0" xfId="57" applyFont="1" applyBorder="1" applyAlignment="1" applyProtection="1">
      <alignment vertical="top" wrapText="1"/>
      <protection/>
    </xf>
    <xf numFmtId="0" fontId="0" fillId="0" borderId="43" xfId="57" applyFont="1" applyBorder="1" applyAlignment="1" applyProtection="1">
      <alignment horizontal="right" vertical="center" wrapText="1"/>
      <protection/>
    </xf>
    <xf numFmtId="0" fontId="3" fillId="0" borderId="19" xfId="57" applyFont="1" applyFill="1" applyBorder="1" applyAlignment="1" applyProtection="1">
      <alignment horizontal="left" vertical="center" wrapText="1"/>
      <protection/>
    </xf>
    <xf numFmtId="173" fontId="1" fillId="0" borderId="20" xfId="57" applyNumberFormat="1" applyFont="1" applyBorder="1" applyAlignment="1" applyProtection="1">
      <alignment horizontal="right"/>
      <protection/>
    </xf>
    <xf numFmtId="173" fontId="1" fillId="0" borderId="46" xfId="57" applyNumberFormat="1" applyFont="1" applyBorder="1" applyAlignment="1" applyProtection="1">
      <alignment horizontal="right"/>
      <protection/>
    </xf>
    <xf numFmtId="173" fontId="1" fillId="0" borderId="26" xfId="57" applyNumberFormat="1" applyFont="1" applyBorder="1" applyAlignment="1" applyProtection="1">
      <alignment horizontal="right"/>
      <protection/>
    </xf>
    <xf numFmtId="173" fontId="1" fillId="0" borderId="44" xfId="57" applyNumberFormat="1" applyFont="1" applyBorder="1" applyAlignment="1" applyProtection="1">
      <alignment horizontal="right"/>
      <protection/>
    </xf>
    <xf numFmtId="0" fontId="40" fillId="0" borderId="20" xfId="57" applyFont="1" applyFill="1" applyBorder="1" applyAlignment="1" applyProtection="1">
      <alignment horizontal="left" vertical="center" wrapText="1"/>
      <protection/>
    </xf>
    <xf numFmtId="0" fontId="40" fillId="0" borderId="47" xfId="57" applyFont="1" applyFill="1" applyBorder="1" applyAlignment="1" applyProtection="1">
      <alignment horizontal="left" vertical="center" wrapText="1"/>
      <protection/>
    </xf>
    <xf numFmtId="0" fontId="40" fillId="0" borderId="46" xfId="57" applyFont="1" applyFill="1" applyBorder="1" applyAlignment="1" applyProtection="1">
      <alignment horizontal="left" vertical="center" wrapText="1"/>
      <protection/>
    </xf>
    <xf numFmtId="0" fontId="23" fillId="0" borderId="20" xfId="57" applyFont="1" applyFill="1" applyBorder="1" applyAlignment="1" applyProtection="1">
      <alignment horizontal="left" vertical="center" wrapText="1"/>
      <protection/>
    </xf>
    <xf numFmtId="0" fontId="23" fillId="0" borderId="47" xfId="57" applyFont="1" applyFill="1" applyBorder="1" applyAlignment="1" applyProtection="1">
      <alignment horizontal="left" vertical="center" wrapText="1"/>
      <protection/>
    </xf>
    <xf numFmtId="0" fontId="23" fillId="0" borderId="46" xfId="57" applyFont="1" applyFill="1" applyBorder="1" applyAlignment="1" applyProtection="1">
      <alignment horizontal="left" vertical="center" wrapText="1"/>
      <protection/>
    </xf>
    <xf numFmtId="0" fontId="39" fillId="0" borderId="20" xfId="57" applyFont="1" applyFill="1" applyBorder="1" applyAlignment="1" applyProtection="1">
      <alignment horizontal="left" vertical="center" wrapText="1"/>
      <protection/>
    </xf>
    <xf numFmtId="0" fontId="39" fillId="0" borderId="47" xfId="57" applyFont="1" applyFill="1" applyBorder="1" applyAlignment="1" applyProtection="1">
      <alignment horizontal="left" vertical="center" wrapText="1"/>
      <protection/>
    </xf>
    <xf numFmtId="0" fontId="39" fillId="0" borderId="46" xfId="57" applyFont="1" applyFill="1" applyBorder="1" applyAlignment="1" applyProtection="1">
      <alignment horizontal="left" vertical="center" wrapText="1"/>
      <protection/>
    </xf>
    <xf numFmtId="0" fontId="10" fillId="33" borderId="15" xfId="57" applyFont="1" applyFill="1" applyBorder="1" applyAlignment="1" applyProtection="1">
      <alignment horizontal="center" vertical="center" wrapText="1"/>
      <protection/>
    </xf>
    <xf numFmtId="0" fontId="0" fillId="0" borderId="0" xfId="57" applyFont="1" applyBorder="1" applyAlignment="1" applyProtection="1">
      <alignment horizontal="right" wrapText="1"/>
      <protection/>
    </xf>
    <xf numFmtId="0" fontId="8" fillId="0" borderId="0" xfId="57" applyFont="1" applyBorder="1" applyAlignment="1" applyProtection="1">
      <alignment horizontal="left" wrapText="1"/>
      <protection/>
    </xf>
    <xf numFmtId="49" fontId="0" fillId="0" borderId="15" xfId="57" applyNumberFormat="1" applyFont="1" applyBorder="1" applyAlignment="1" applyProtection="1">
      <alignment horizontal="center" wrapText="1"/>
      <protection/>
    </xf>
    <xf numFmtId="49" fontId="0" fillId="0" borderId="28" xfId="57" applyNumberFormat="1" applyFont="1" applyBorder="1" applyAlignment="1" applyProtection="1">
      <alignment horizontal="center" wrapText="1"/>
      <protection/>
    </xf>
    <xf numFmtId="0" fontId="41" fillId="33" borderId="17" xfId="57" applyFont="1" applyFill="1" applyBorder="1" applyAlignment="1" applyProtection="1">
      <alignment horizontal="left" vertical="center" wrapText="1"/>
      <protection/>
    </xf>
    <xf numFmtId="0" fontId="41" fillId="33" borderId="42" xfId="57" applyFont="1" applyFill="1" applyBorder="1" applyAlignment="1" applyProtection="1">
      <alignment horizontal="left" vertical="center" wrapText="1"/>
      <protection/>
    </xf>
    <xf numFmtId="0" fontId="41" fillId="33" borderId="28" xfId="57" applyFont="1" applyFill="1" applyBorder="1" applyAlignment="1" applyProtection="1">
      <alignment horizontal="left" vertical="center" wrapText="1"/>
      <protection/>
    </xf>
    <xf numFmtId="0" fontId="41" fillId="0" borderId="17" xfId="57" applyFont="1" applyBorder="1" applyAlignment="1" applyProtection="1">
      <alignment horizontal="left" vertical="center" wrapText="1"/>
      <protection/>
    </xf>
    <xf numFmtId="0" fontId="41" fillId="0" borderId="42" xfId="57" applyFont="1" applyBorder="1" applyAlignment="1" applyProtection="1">
      <alignment horizontal="left" vertical="center" wrapText="1"/>
      <protection/>
    </xf>
    <xf numFmtId="0" fontId="41" fillId="0" borderId="28" xfId="57" applyFont="1" applyBorder="1" applyAlignment="1" applyProtection="1">
      <alignment horizontal="left" vertical="center" wrapText="1"/>
      <protection/>
    </xf>
    <xf numFmtId="49" fontId="19" fillId="0" borderId="15" xfId="57" applyNumberFormat="1" applyFont="1" applyBorder="1" applyAlignment="1" applyProtection="1">
      <alignment horizontal="left" vertical="center" wrapText="1"/>
      <protection locked="0"/>
    </xf>
    <xf numFmtId="0" fontId="19" fillId="0" borderId="15" xfId="57" applyFont="1" applyBorder="1" applyAlignment="1" applyProtection="1">
      <alignment horizontal="left" vertical="center" wrapText="1"/>
      <protection/>
    </xf>
    <xf numFmtId="0" fontId="14" fillId="33" borderId="17" xfId="57" applyFont="1" applyFill="1" applyBorder="1" applyAlignment="1" applyProtection="1">
      <alignment horizontal="center" vertical="center" wrapText="1"/>
      <protection/>
    </xf>
    <xf numFmtId="0" fontId="14" fillId="33" borderId="42" xfId="57" applyFont="1" applyFill="1" applyBorder="1" applyAlignment="1" applyProtection="1">
      <alignment horizontal="center" vertical="center" wrapText="1"/>
      <protection/>
    </xf>
    <xf numFmtId="0" fontId="14" fillId="33" borderId="28" xfId="57" applyFont="1" applyFill="1" applyBorder="1" applyAlignment="1" applyProtection="1">
      <alignment horizontal="center" vertical="center" wrapText="1"/>
      <protection/>
    </xf>
    <xf numFmtId="173" fontId="26" fillId="0" borderId="15" xfId="57" applyNumberFormat="1" applyFont="1" applyBorder="1" applyAlignment="1" applyProtection="1">
      <alignment horizontal="right" vertical="center"/>
      <protection locked="0"/>
    </xf>
    <xf numFmtId="0" fontId="41" fillId="0" borderId="15" xfId="57" applyFont="1" applyBorder="1" applyAlignment="1" applyProtection="1">
      <alignment horizontal="left" vertical="center" wrapText="1"/>
      <protection/>
    </xf>
    <xf numFmtId="173" fontId="26" fillId="0" borderId="15" xfId="57" applyNumberFormat="1" applyFont="1" applyBorder="1" applyAlignment="1" applyProtection="1">
      <alignment horizontal="right" vertical="center"/>
      <protection/>
    </xf>
    <xf numFmtId="173" fontId="1" fillId="0" borderId="20" xfId="57" applyNumberFormat="1" applyFont="1" applyBorder="1" applyAlignment="1" applyProtection="1">
      <alignment horizontal="right" vertical="center"/>
      <protection locked="0"/>
    </xf>
    <xf numFmtId="173" fontId="1" fillId="0" borderId="46" xfId="57" applyNumberFormat="1" applyFont="1" applyBorder="1" applyAlignment="1" applyProtection="1">
      <alignment horizontal="right" vertical="center"/>
      <protection locked="0"/>
    </xf>
    <xf numFmtId="173" fontId="26" fillId="0" borderId="48" xfId="57" applyNumberFormat="1" applyFont="1" applyFill="1" applyBorder="1" applyAlignment="1" applyProtection="1">
      <alignment horizontal="right" vertical="center"/>
      <protection/>
    </xf>
    <xf numFmtId="49" fontId="19" fillId="0" borderId="19" xfId="57" applyNumberFormat="1" applyFont="1" applyBorder="1" applyAlignment="1" applyProtection="1">
      <alignment horizontal="left" vertical="center" wrapText="1"/>
      <protection locked="0"/>
    </xf>
    <xf numFmtId="173" fontId="1" fillId="0" borderId="17" xfId="57" applyNumberFormat="1" applyFont="1" applyBorder="1" applyAlignment="1" applyProtection="1">
      <alignment horizontal="right" vertical="center"/>
      <protection locked="0"/>
    </xf>
    <xf numFmtId="173" fontId="1" fillId="0" borderId="28" xfId="57" applyNumberFormat="1" applyFont="1" applyBorder="1" applyAlignment="1" applyProtection="1">
      <alignment horizontal="right" vertical="center"/>
      <protection locked="0"/>
    </xf>
    <xf numFmtId="49" fontId="14" fillId="33" borderId="17" xfId="57" applyNumberFormat="1" applyFont="1" applyFill="1" applyBorder="1" applyAlignment="1" applyProtection="1">
      <alignment horizontal="center" vertical="center" wrapText="1"/>
      <protection/>
    </xf>
    <xf numFmtId="49" fontId="14" fillId="33" borderId="42" xfId="57" applyNumberFormat="1" applyFont="1" applyFill="1" applyBorder="1" applyAlignment="1" applyProtection="1">
      <alignment horizontal="center" vertical="center" wrapText="1"/>
      <protection/>
    </xf>
    <xf numFmtId="49" fontId="14" fillId="33" borderId="28" xfId="57" applyNumberFormat="1" applyFont="1" applyFill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left" vertical="center" wrapText="1"/>
      <protection locked="0"/>
    </xf>
    <xf numFmtId="0" fontId="41" fillId="33" borderId="17" xfId="57" applyFont="1" applyFill="1" applyBorder="1" applyAlignment="1" applyProtection="1">
      <alignment horizontal="center" vertical="center" wrapText="1"/>
      <protection/>
    </xf>
    <xf numFmtId="0" fontId="41" fillId="33" borderId="42" xfId="57" applyFont="1" applyFill="1" applyBorder="1" applyAlignment="1" applyProtection="1">
      <alignment horizontal="center" vertical="center" wrapText="1"/>
      <protection/>
    </xf>
    <xf numFmtId="0" fontId="41" fillId="33" borderId="28" xfId="57" applyFont="1" applyFill="1" applyBorder="1" applyAlignment="1" applyProtection="1">
      <alignment horizontal="center" vertical="center" wrapText="1"/>
      <protection/>
    </xf>
    <xf numFmtId="0" fontId="14" fillId="0" borderId="43" xfId="57" applyFont="1" applyBorder="1" applyAlignment="1" applyProtection="1">
      <alignment horizontal="righ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3" fillId="33" borderId="28" xfId="57" applyFont="1" applyFill="1" applyBorder="1" applyAlignment="1" applyProtection="1">
      <alignment horizontal="center" vertical="center" wrapText="1"/>
      <protection/>
    </xf>
    <xf numFmtId="0" fontId="41" fillId="0" borderId="48" xfId="57" applyFont="1" applyFill="1" applyBorder="1" applyAlignment="1" applyProtection="1">
      <alignment vertical="center" wrapText="1"/>
      <protection/>
    </xf>
    <xf numFmtId="173" fontId="26" fillId="0" borderId="19" xfId="57" applyNumberFormat="1" applyFont="1" applyBorder="1" applyAlignment="1" applyProtection="1">
      <alignment horizontal="right" vertical="center"/>
      <protection locked="0"/>
    </xf>
    <xf numFmtId="0" fontId="38" fillId="33" borderId="15" xfId="57" applyFont="1" applyFill="1" applyBorder="1" applyAlignment="1" applyProtection="1">
      <alignment horizontal="center" vertical="center" wrapText="1"/>
      <protection/>
    </xf>
    <xf numFmtId="0" fontId="19" fillId="33" borderId="15" xfId="57" applyFont="1" applyFill="1" applyBorder="1" applyAlignment="1" applyProtection="1">
      <alignment horizontal="center" vertical="center" wrapText="1"/>
      <protection/>
    </xf>
    <xf numFmtId="0" fontId="41" fillId="0" borderId="15" xfId="57" applyFont="1" applyBorder="1" applyAlignment="1" applyProtection="1">
      <alignment vertical="center" wrapText="1"/>
      <protection/>
    </xf>
    <xf numFmtId="0" fontId="41" fillId="0" borderId="33" xfId="57" applyFont="1" applyFill="1" applyBorder="1" applyAlignment="1" applyProtection="1">
      <alignment vertical="center" wrapText="1"/>
      <protection/>
    </xf>
    <xf numFmtId="173" fontId="26" fillId="0" borderId="33" xfId="57" applyNumberFormat="1" applyFont="1" applyFill="1" applyBorder="1" applyAlignment="1" applyProtection="1">
      <alignment horizontal="right" vertical="center"/>
      <protection/>
    </xf>
    <xf numFmtId="0" fontId="0" fillId="0" borderId="0" xfId="57" applyFont="1" applyAlignment="1" applyProtection="1">
      <alignment vertical="center"/>
      <protection/>
    </xf>
    <xf numFmtId="0" fontId="14" fillId="0" borderId="0" xfId="57" applyFont="1" applyAlignment="1" applyProtection="1">
      <alignment horizontal="justify" vertical="center"/>
      <protection/>
    </xf>
    <xf numFmtId="173" fontId="27" fillId="0" borderId="15" xfId="57" applyNumberFormat="1" applyFont="1" applyBorder="1" applyAlignment="1" applyProtection="1">
      <alignment horizontal="right" vertical="center"/>
      <protection locked="0"/>
    </xf>
    <xf numFmtId="0" fontId="15" fillId="0" borderId="0" xfId="57" applyFont="1" applyAlignment="1" applyProtection="1">
      <alignment horizontal="center" vertical="center"/>
      <protection/>
    </xf>
    <xf numFmtId="0" fontId="8" fillId="0" borderId="0" xfId="57" applyFont="1" applyAlignment="1" applyProtection="1">
      <alignment vertical="center" wrapText="1"/>
      <protection/>
    </xf>
    <xf numFmtId="0" fontId="0" fillId="33" borderId="47" xfId="57" applyFont="1" applyFill="1" applyBorder="1" applyAlignment="1" applyProtection="1">
      <alignment horizontal="center" vertical="center" wrapText="1"/>
      <protection/>
    </xf>
    <xf numFmtId="0" fontId="0" fillId="33" borderId="43" xfId="57" applyFont="1" applyFill="1" applyBorder="1" applyAlignment="1" applyProtection="1">
      <alignment horizontal="center" vertical="center" wrapText="1"/>
      <protection/>
    </xf>
    <xf numFmtId="0" fontId="3" fillId="0" borderId="42" xfId="57" applyFont="1" applyFill="1" applyBorder="1" applyAlignment="1" applyProtection="1">
      <alignment horizontal="left" vertical="center" wrapText="1"/>
      <protection/>
    </xf>
    <xf numFmtId="0" fontId="3" fillId="0" borderId="17" xfId="57" applyFont="1" applyBorder="1" applyAlignment="1" applyProtection="1">
      <alignment horizontal="left" vertical="center" wrapText="1"/>
      <protection/>
    </xf>
    <xf numFmtId="0" fontId="3" fillId="0" borderId="42" xfId="57" applyFont="1" applyBorder="1" applyAlignment="1" applyProtection="1">
      <alignment horizontal="left" vertical="center" wrapText="1"/>
      <protection/>
    </xf>
    <xf numFmtId="0" fontId="3" fillId="0" borderId="28" xfId="57" applyFont="1" applyBorder="1" applyAlignment="1" applyProtection="1">
      <alignment horizontal="left" vertical="center" wrapText="1"/>
      <protection/>
    </xf>
    <xf numFmtId="0" fontId="0" fillId="33" borderId="20" xfId="57" applyFont="1" applyFill="1" applyBorder="1" applyAlignment="1" applyProtection="1">
      <alignment horizontal="center" vertical="center" wrapText="1"/>
      <protection/>
    </xf>
    <xf numFmtId="0" fontId="0" fillId="33" borderId="46" xfId="57" applyFont="1" applyFill="1" applyBorder="1" applyAlignment="1" applyProtection="1">
      <alignment horizontal="center" vertical="center" wrapText="1"/>
      <protection/>
    </xf>
    <xf numFmtId="0" fontId="0" fillId="33" borderId="26" xfId="57" applyFont="1" applyFill="1" applyBorder="1" applyAlignment="1" applyProtection="1">
      <alignment horizontal="center" vertical="center" wrapText="1"/>
      <protection/>
    </xf>
    <xf numFmtId="0" fontId="0" fillId="33" borderId="44" xfId="57" applyFont="1" applyFill="1" applyBorder="1" applyAlignment="1" applyProtection="1">
      <alignment horizontal="center" vertical="center" wrapText="1"/>
      <protection/>
    </xf>
    <xf numFmtId="0" fontId="0" fillId="33" borderId="15" xfId="57" applyFont="1" applyFill="1" applyBorder="1" applyAlignment="1" applyProtection="1">
      <alignment horizontal="center" vertical="center" wrapText="1"/>
      <protection/>
    </xf>
    <xf numFmtId="0" fontId="19" fillId="0" borderId="17" xfId="57" applyFont="1" applyBorder="1" applyAlignment="1" applyProtection="1">
      <alignment horizontal="left" vertical="center" wrapText="1"/>
      <protection/>
    </xf>
    <xf numFmtId="0" fontId="19" fillId="0" borderId="42" xfId="57" applyFont="1" applyBorder="1" applyAlignment="1" applyProtection="1">
      <alignment horizontal="left" vertical="center" wrapText="1"/>
      <protection/>
    </xf>
    <xf numFmtId="0" fontId="19" fillId="0" borderId="28" xfId="57" applyFont="1" applyBorder="1" applyAlignment="1" applyProtection="1">
      <alignment horizontal="left" vertical="center" wrapText="1"/>
      <protection/>
    </xf>
    <xf numFmtId="0" fontId="10" fillId="0" borderId="0" xfId="57" applyFont="1" applyFill="1" applyAlignment="1" applyProtection="1">
      <alignment horizontal="center" vertical="center"/>
      <protection/>
    </xf>
    <xf numFmtId="0" fontId="10" fillId="0" borderId="43" xfId="57" applyFont="1" applyBorder="1" applyAlignment="1" applyProtection="1">
      <alignment horizontal="left" vertical="center" wrapText="1"/>
      <protection/>
    </xf>
    <xf numFmtId="0" fontId="8" fillId="0" borderId="0" xfId="57" applyFont="1" applyAlignment="1" applyProtection="1">
      <alignment horizontal="center" vertical="center"/>
      <protection/>
    </xf>
    <xf numFmtId="173" fontId="26" fillId="0" borderId="17" xfId="57" applyNumberFormat="1" applyFont="1" applyBorder="1" applyAlignment="1" applyProtection="1">
      <alignment horizontal="right" vertical="center"/>
      <protection locked="0"/>
    </xf>
    <xf numFmtId="173" fontId="26" fillId="0" borderId="42" xfId="57" applyNumberFormat="1" applyFont="1" applyBorder="1" applyAlignment="1" applyProtection="1">
      <alignment horizontal="right" vertical="center"/>
      <protection locked="0"/>
    </xf>
    <xf numFmtId="173" fontId="26" fillId="0" borderId="28" xfId="57" applyNumberFormat="1" applyFont="1" applyBorder="1" applyAlignment="1" applyProtection="1">
      <alignment horizontal="right" vertical="center"/>
      <protection locked="0"/>
    </xf>
    <xf numFmtId="173" fontId="1" fillId="0" borderId="42" xfId="57" applyNumberFormat="1" applyFont="1" applyBorder="1" applyAlignment="1" applyProtection="1">
      <alignment horizontal="right" vertical="center"/>
      <protection locked="0"/>
    </xf>
    <xf numFmtId="173" fontId="1" fillId="0" borderId="17" xfId="57" applyNumberFormat="1" applyFont="1" applyFill="1" applyBorder="1" applyAlignment="1" applyProtection="1">
      <alignment horizontal="right" vertical="center"/>
      <protection locked="0"/>
    </xf>
    <xf numFmtId="173" fontId="1" fillId="0" borderId="42" xfId="57" applyNumberFormat="1" applyFont="1" applyFill="1" applyBorder="1" applyAlignment="1" applyProtection="1">
      <alignment horizontal="right" vertical="center"/>
      <protection locked="0"/>
    </xf>
    <xf numFmtId="173" fontId="1" fillId="0" borderId="28" xfId="57" applyNumberFormat="1" applyFont="1" applyFill="1" applyBorder="1" applyAlignment="1" applyProtection="1">
      <alignment horizontal="right" vertical="center"/>
      <protection locked="0"/>
    </xf>
    <xf numFmtId="0" fontId="8" fillId="0" borderId="0" xfId="57" applyFont="1" applyBorder="1" applyAlignment="1" applyProtection="1">
      <alignment horizontal="justify" vertical="center" wrapText="1"/>
      <protection/>
    </xf>
    <xf numFmtId="0" fontId="8" fillId="0" borderId="0" xfId="57" applyFont="1" applyBorder="1" applyAlignment="1" applyProtection="1">
      <alignment vertical="center" wrapText="1"/>
      <protection/>
    </xf>
    <xf numFmtId="49" fontId="3" fillId="0" borderId="15" xfId="57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57" applyFont="1" applyBorder="1" applyAlignment="1" applyProtection="1">
      <alignment horizontal="left" vertical="center" wrapText="1"/>
      <protection/>
    </xf>
    <xf numFmtId="0" fontId="14" fillId="0" borderId="0" xfId="57" applyFont="1" applyAlignment="1">
      <alignment horizontal="left" vertical="center" wrapText="1"/>
      <protection/>
    </xf>
    <xf numFmtId="0" fontId="8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ports-FI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38100</xdr:rowOff>
    </xdr:from>
    <xdr:to>
      <xdr:col>2</xdr:col>
      <xdr:colOff>19050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47625" y="38100"/>
          <a:ext cx="34575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28575</xdr:rowOff>
    </xdr:from>
    <xdr:to>
      <xdr:col>2</xdr:col>
      <xdr:colOff>9525</xdr:colOff>
      <xdr:row>25</xdr:row>
      <xdr:rowOff>9525</xdr:rowOff>
    </xdr:to>
    <xdr:sp>
      <xdr:nvSpPr>
        <xdr:cNvPr id="2" name="Line 2"/>
        <xdr:cNvSpPr>
          <a:spLocks/>
        </xdr:cNvSpPr>
      </xdr:nvSpPr>
      <xdr:spPr>
        <a:xfrm>
          <a:off x="38100" y="4371975"/>
          <a:ext cx="34575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0</xdr:rowOff>
    </xdr:from>
    <xdr:to>
      <xdr:col>2</xdr:col>
      <xdr:colOff>19050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47625" y="8258175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1</xdr:col>
      <xdr:colOff>38100</xdr:colOff>
      <xdr:row>40</xdr:row>
      <xdr:rowOff>0</xdr:rowOff>
    </xdr:from>
    <xdr:to>
      <xdr:col>2</xdr:col>
      <xdr:colOff>9525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8258175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0</xdr:rowOff>
    </xdr:from>
    <xdr:to>
      <xdr:col>2</xdr:col>
      <xdr:colOff>19050</xdr:colOff>
      <xdr:row>40</xdr:row>
      <xdr:rowOff>0</xdr:rowOff>
    </xdr:to>
    <xdr:sp>
      <xdr:nvSpPr>
        <xdr:cNvPr id="5" name="Line 5"/>
        <xdr:cNvSpPr>
          <a:spLocks/>
        </xdr:cNvSpPr>
      </xdr:nvSpPr>
      <xdr:spPr>
        <a:xfrm>
          <a:off x="47625" y="8258175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1</xdr:col>
      <xdr:colOff>38100</xdr:colOff>
      <xdr:row>40</xdr:row>
      <xdr:rowOff>0</xdr:rowOff>
    </xdr:from>
    <xdr:to>
      <xdr:col>2</xdr:col>
      <xdr:colOff>9525</xdr:colOff>
      <xdr:row>40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8258175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0</xdr:rowOff>
    </xdr:from>
    <xdr:to>
      <xdr:col>2</xdr:col>
      <xdr:colOff>19050</xdr:colOff>
      <xdr:row>40</xdr:row>
      <xdr:rowOff>0</xdr:rowOff>
    </xdr:to>
    <xdr:sp>
      <xdr:nvSpPr>
        <xdr:cNvPr id="7" name="Line 7"/>
        <xdr:cNvSpPr>
          <a:spLocks/>
        </xdr:cNvSpPr>
      </xdr:nvSpPr>
      <xdr:spPr>
        <a:xfrm>
          <a:off x="47625" y="8258175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1</xdr:col>
      <xdr:colOff>38100</xdr:colOff>
      <xdr:row>40</xdr:row>
      <xdr:rowOff>0</xdr:rowOff>
    </xdr:from>
    <xdr:to>
      <xdr:col>2</xdr:col>
      <xdr:colOff>9525</xdr:colOff>
      <xdr:row>40</xdr:row>
      <xdr:rowOff>0</xdr:rowOff>
    </xdr:to>
    <xdr:sp>
      <xdr:nvSpPr>
        <xdr:cNvPr id="8" name="Line 8"/>
        <xdr:cNvSpPr>
          <a:spLocks/>
        </xdr:cNvSpPr>
      </xdr:nvSpPr>
      <xdr:spPr>
        <a:xfrm>
          <a:off x="38100" y="8258175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0</xdr:rowOff>
    </xdr:from>
    <xdr:to>
      <xdr:col>2</xdr:col>
      <xdr:colOff>19050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>
          <a:off x="47625" y="8258175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1</xdr:col>
      <xdr:colOff>38100</xdr:colOff>
      <xdr:row>40</xdr:row>
      <xdr:rowOff>0</xdr:rowOff>
    </xdr:from>
    <xdr:to>
      <xdr:col>2</xdr:col>
      <xdr:colOff>9525</xdr:colOff>
      <xdr:row>40</xdr:row>
      <xdr:rowOff>0</xdr:rowOff>
    </xdr:to>
    <xdr:sp>
      <xdr:nvSpPr>
        <xdr:cNvPr id="10" name="Line 10"/>
        <xdr:cNvSpPr>
          <a:spLocks/>
        </xdr:cNvSpPr>
      </xdr:nvSpPr>
      <xdr:spPr>
        <a:xfrm>
          <a:off x="38100" y="8258175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0</xdr:rowOff>
    </xdr:from>
    <xdr:to>
      <xdr:col>2</xdr:col>
      <xdr:colOff>19050</xdr:colOff>
      <xdr:row>40</xdr:row>
      <xdr:rowOff>0</xdr:rowOff>
    </xdr:to>
    <xdr:sp>
      <xdr:nvSpPr>
        <xdr:cNvPr id="11" name="Line 11"/>
        <xdr:cNvSpPr>
          <a:spLocks/>
        </xdr:cNvSpPr>
      </xdr:nvSpPr>
      <xdr:spPr>
        <a:xfrm>
          <a:off x="47625" y="8258175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1</xdr:col>
      <xdr:colOff>38100</xdr:colOff>
      <xdr:row>40</xdr:row>
      <xdr:rowOff>0</xdr:rowOff>
    </xdr:from>
    <xdr:to>
      <xdr:col>2</xdr:col>
      <xdr:colOff>9525</xdr:colOff>
      <xdr:row>40</xdr:row>
      <xdr:rowOff>0</xdr:rowOff>
    </xdr:to>
    <xdr:sp>
      <xdr:nvSpPr>
        <xdr:cNvPr id="12" name="Line 12"/>
        <xdr:cNvSpPr>
          <a:spLocks/>
        </xdr:cNvSpPr>
      </xdr:nvSpPr>
      <xdr:spPr>
        <a:xfrm>
          <a:off x="38100" y="8258175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0</xdr:rowOff>
    </xdr:from>
    <xdr:to>
      <xdr:col>2</xdr:col>
      <xdr:colOff>19050</xdr:colOff>
      <xdr:row>40</xdr:row>
      <xdr:rowOff>0</xdr:rowOff>
    </xdr:to>
    <xdr:sp>
      <xdr:nvSpPr>
        <xdr:cNvPr id="13" name="Line 13"/>
        <xdr:cNvSpPr>
          <a:spLocks/>
        </xdr:cNvSpPr>
      </xdr:nvSpPr>
      <xdr:spPr>
        <a:xfrm>
          <a:off x="47625" y="8258175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1</xdr:col>
      <xdr:colOff>38100</xdr:colOff>
      <xdr:row>40</xdr:row>
      <xdr:rowOff>0</xdr:rowOff>
    </xdr:from>
    <xdr:to>
      <xdr:col>2</xdr:col>
      <xdr:colOff>9525</xdr:colOff>
      <xdr:row>40</xdr:row>
      <xdr:rowOff>0</xdr:rowOff>
    </xdr:to>
    <xdr:sp>
      <xdr:nvSpPr>
        <xdr:cNvPr id="14" name="Line 14"/>
        <xdr:cNvSpPr>
          <a:spLocks/>
        </xdr:cNvSpPr>
      </xdr:nvSpPr>
      <xdr:spPr>
        <a:xfrm>
          <a:off x="38100" y="8258175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107</xdr:row>
      <xdr:rowOff>0</xdr:rowOff>
    </xdr:from>
    <xdr:to>
      <xdr:col>5</xdr:col>
      <xdr:colOff>257175</xdr:colOff>
      <xdr:row>107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14625" y="37461825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4</xdr:col>
      <xdr:colOff>200025</xdr:colOff>
      <xdr:row>107</xdr:row>
      <xdr:rowOff>0</xdr:rowOff>
    </xdr:from>
    <xdr:to>
      <xdr:col>5</xdr:col>
      <xdr:colOff>257175</xdr:colOff>
      <xdr:row>107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14625" y="37461825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4</xdr:col>
      <xdr:colOff>200025</xdr:colOff>
      <xdr:row>107</xdr:row>
      <xdr:rowOff>0</xdr:rowOff>
    </xdr:from>
    <xdr:to>
      <xdr:col>5</xdr:col>
      <xdr:colOff>257175</xdr:colOff>
      <xdr:row>107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14625" y="37461825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4</xdr:col>
      <xdr:colOff>200025</xdr:colOff>
      <xdr:row>107</xdr:row>
      <xdr:rowOff>0</xdr:rowOff>
    </xdr:from>
    <xdr:to>
      <xdr:col>5</xdr:col>
      <xdr:colOff>257175</xdr:colOff>
      <xdr:row>107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714625" y="37461825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4</xdr:col>
      <xdr:colOff>200025</xdr:colOff>
      <xdr:row>107</xdr:row>
      <xdr:rowOff>0</xdr:rowOff>
    </xdr:from>
    <xdr:to>
      <xdr:col>5</xdr:col>
      <xdr:colOff>257175</xdr:colOff>
      <xdr:row>107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37461825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4</xdr:col>
      <xdr:colOff>200025</xdr:colOff>
      <xdr:row>107</xdr:row>
      <xdr:rowOff>0</xdr:rowOff>
    </xdr:from>
    <xdr:to>
      <xdr:col>5</xdr:col>
      <xdr:colOff>257175</xdr:colOff>
      <xdr:row>107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714625" y="37461825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4</xdr:col>
      <xdr:colOff>200025</xdr:colOff>
      <xdr:row>107</xdr:row>
      <xdr:rowOff>0</xdr:rowOff>
    </xdr:from>
    <xdr:to>
      <xdr:col>5</xdr:col>
      <xdr:colOff>257175</xdr:colOff>
      <xdr:row>107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714625" y="37461825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59</xdr:row>
      <xdr:rowOff>190500</xdr:rowOff>
    </xdr:from>
    <xdr:to>
      <xdr:col>4</xdr:col>
      <xdr:colOff>314325</xdr:colOff>
      <xdr:row>59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05325" y="944880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3</xdr:col>
      <xdr:colOff>200025</xdr:colOff>
      <xdr:row>87</xdr:row>
      <xdr:rowOff>0</xdr:rowOff>
    </xdr:from>
    <xdr:to>
      <xdr:col>4</xdr:col>
      <xdr:colOff>314325</xdr:colOff>
      <xdr:row>87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05325" y="13916025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3</xdr:col>
      <xdr:colOff>200025</xdr:colOff>
      <xdr:row>87</xdr:row>
      <xdr:rowOff>0</xdr:rowOff>
    </xdr:from>
    <xdr:to>
      <xdr:col>4</xdr:col>
      <xdr:colOff>314325</xdr:colOff>
      <xdr:row>87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05325" y="13916025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3</xdr:col>
      <xdr:colOff>200025</xdr:colOff>
      <xdr:row>87</xdr:row>
      <xdr:rowOff>0</xdr:rowOff>
    </xdr:from>
    <xdr:to>
      <xdr:col>4</xdr:col>
      <xdr:colOff>314325</xdr:colOff>
      <xdr:row>87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505325" y="13916025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3</xdr:col>
      <xdr:colOff>200025</xdr:colOff>
      <xdr:row>87</xdr:row>
      <xdr:rowOff>0</xdr:rowOff>
    </xdr:from>
    <xdr:to>
      <xdr:col>4</xdr:col>
      <xdr:colOff>314325</xdr:colOff>
      <xdr:row>87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505325" y="13916025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3</xdr:col>
      <xdr:colOff>200025</xdr:colOff>
      <xdr:row>87</xdr:row>
      <xdr:rowOff>0</xdr:rowOff>
    </xdr:from>
    <xdr:to>
      <xdr:col>4</xdr:col>
      <xdr:colOff>314325</xdr:colOff>
      <xdr:row>87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505325" y="13916025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  <xdr:twoCellAnchor>
    <xdr:from>
      <xdr:col>3</xdr:col>
      <xdr:colOff>200025</xdr:colOff>
      <xdr:row>87</xdr:row>
      <xdr:rowOff>0</xdr:rowOff>
    </xdr:from>
    <xdr:to>
      <xdr:col>4</xdr:col>
      <xdr:colOff>314325</xdr:colOff>
      <xdr:row>87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505325" y="13916025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0</xdr:rowOff>
    </xdr:from>
    <xdr:to>
      <xdr:col>5</xdr:col>
      <xdr:colOff>314325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Y40"/>
  <sheetViews>
    <sheetView showGridLines="0" showRowColHeaders="0" zoomScalePageLayoutView="0" workbookViewId="0" topLeftCell="B2">
      <selection activeCell="E15" sqref="E15"/>
    </sheetView>
  </sheetViews>
  <sheetFormatPr defaultColWidth="9.00390625" defaultRowHeight="12.75"/>
  <cols>
    <col min="1" max="1" width="7.375" style="1" hidden="1" customWidth="1"/>
    <col min="2" max="10" width="10.25390625" style="1" customWidth="1"/>
    <col min="11" max="11" width="9.125" style="1" customWidth="1"/>
    <col min="12" max="12" width="12.375" style="1" customWidth="1"/>
    <col min="13" max="13" width="4.00390625" style="1" customWidth="1"/>
    <col min="14" max="14" width="11.125" style="1" customWidth="1"/>
    <col min="15" max="16" width="9.125" style="1" customWidth="1"/>
    <col min="17" max="17" width="9.75390625" style="1" customWidth="1"/>
    <col min="18" max="18" width="9.00390625" style="1" customWidth="1"/>
    <col min="19" max="19" width="1.00390625" style="1" customWidth="1"/>
    <col min="20" max="20" width="9.125" style="1" customWidth="1"/>
    <col min="21" max="21" width="6.375" style="1" customWidth="1"/>
    <col min="22" max="22" width="1.00390625" style="1" customWidth="1"/>
    <col min="23" max="23" width="2.125" style="1" customWidth="1"/>
    <col min="24" max="16384" width="9.125" style="1" customWidth="1"/>
  </cols>
  <sheetData>
    <row r="1" spans="2:23" ht="25.5" customHeight="1" hidden="1" thickBot="1">
      <c r="B1" s="10" t="s">
        <v>528</v>
      </c>
      <c r="W1" s="498" t="s">
        <v>529</v>
      </c>
    </row>
    <row r="2" ht="12.75" customHeight="1"/>
    <row r="3" spans="1:2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N3" s="531" t="s">
        <v>0</v>
      </c>
      <c r="O3" s="531"/>
      <c r="P3" s="531"/>
      <c r="Q3" s="531"/>
      <c r="R3" s="531"/>
      <c r="S3" s="531"/>
      <c r="T3" s="531"/>
      <c r="U3" s="531"/>
      <c r="V3" s="531"/>
      <c r="W3" s="2"/>
      <c r="X3" s="4"/>
      <c r="Y3" s="2"/>
    </row>
    <row r="4" spans="1:25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L4" s="6"/>
      <c r="N4" s="531" t="s">
        <v>1</v>
      </c>
      <c r="O4" s="531"/>
      <c r="P4" s="531"/>
      <c r="Q4" s="531"/>
      <c r="R4" s="531"/>
      <c r="S4" s="531"/>
      <c r="T4" s="531"/>
      <c r="U4" s="531"/>
      <c r="V4" s="531"/>
      <c r="W4" s="5"/>
      <c r="X4" s="5"/>
      <c r="Y4" s="5"/>
    </row>
    <row r="5" spans="1:25" ht="1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8"/>
      <c r="N5" s="531" t="s">
        <v>2</v>
      </c>
      <c r="O5" s="531"/>
      <c r="P5" s="531"/>
      <c r="Q5" s="531"/>
      <c r="R5" s="531"/>
      <c r="S5" s="531"/>
      <c r="T5" s="531"/>
      <c r="U5" s="531"/>
      <c r="V5" s="531"/>
      <c r="W5" s="9"/>
      <c r="X5" s="7"/>
      <c r="Y5" s="7"/>
    </row>
    <row r="6" spans="1:25" ht="18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3"/>
      <c r="O6" s="14"/>
      <c r="P6" s="14"/>
      <c r="Q6" s="10"/>
      <c r="R6" s="15"/>
      <c r="S6" s="10"/>
      <c r="T6" s="14"/>
      <c r="U6" s="16"/>
      <c r="V6" s="16"/>
      <c r="W6" s="10"/>
      <c r="X6" s="10"/>
      <c r="Y6" s="10"/>
    </row>
    <row r="7" spans="14:24" ht="12" customHeight="1">
      <c r="N7" s="531" t="s">
        <v>3</v>
      </c>
      <c r="O7" s="531"/>
      <c r="P7" s="531"/>
      <c r="Q7" s="531"/>
      <c r="R7" s="531"/>
      <c r="S7" s="531"/>
      <c r="T7" s="531"/>
      <c r="U7" s="531"/>
      <c r="V7" s="531"/>
      <c r="W7" s="2"/>
      <c r="X7" s="10"/>
    </row>
    <row r="8" spans="14:24" ht="12" customHeight="1">
      <c r="N8" s="531" t="s">
        <v>4</v>
      </c>
      <c r="O8" s="531"/>
      <c r="P8" s="531"/>
      <c r="Q8" s="531"/>
      <c r="R8" s="531"/>
      <c r="S8" s="531"/>
      <c r="T8" s="531"/>
      <c r="U8" s="531"/>
      <c r="V8" s="531"/>
      <c r="W8" s="2"/>
      <c r="X8" s="10"/>
    </row>
    <row r="9" spans="2:23" ht="12" customHeight="1">
      <c r="B9" s="17"/>
      <c r="C9" s="18" t="s">
        <v>5</v>
      </c>
      <c r="D9" s="18"/>
      <c r="F9" s="527" t="s">
        <v>559</v>
      </c>
      <c r="G9" s="527"/>
      <c r="H9" s="527"/>
      <c r="I9" s="19"/>
      <c r="S9" s="20"/>
      <c r="W9" s="20"/>
    </row>
    <row r="10" spans="2:22" ht="16.5">
      <c r="B10" s="21" t="s">
        <v>6</v>
      </c>
      <c r="C10" s="17"/>
      <c r="F10" s="524" t="s">
        <v>7</v>
      </c>
      <c r="G10" s="524"/>
      <c r="H10" s="524"/>
      <c r="I10" s="22"/>
      <c r="R10" s="23"/>
      <c r="T10" s="532" t="s">
        <v>8</v>
      </c>
      <c r="U10" s="532"/>
      <c r="V10" s="532"/>
    </row>
    <row r="11" spans="2:18" ht="12.75" customHeight="1">
      <c r="B11" s="24"/>
      <c r="R11" s="23"/>
    </row>
    <row r="12" spans="1:25" ht="14.25">
      <c r="A12" s="25"/>
      <c r="B12" s="25"/>
      <c r="C12" s="525" t="s">
        <v>9</v>
      </c>
      <c r="D12" s="525"/>
      <c r="E12" s="17"/>
      <c r="F12" s="526" t="s">
        <v>577</v>
      </c>
      <c r="G12" s="526"/>
      <c r="H12" s="526"/>
      <c r="I12" s="26"/>
      <c r="O12" s="535"/>
      <c r="P12" s="535"/>
      <c r="Q12" s="535"/>
      <c r="R12" s="535"/>
      <c r="S12" s="535"/>
      <c r="T12" s="535"/>
      <c r="U12" s="535"/>
      <c r="X12" s="25"/>
      <c r="Y12" s="25"/>
    </row>
    <row r="13" spans="6:21" ht="14.25" customHeight="1">
      <c r="F13" s="524" t="s">
        <v>7</v>
      </c>
      <c r="G13" s="524"/>
      <c r="H13" s="524"/>
      <c r="I13" s="22"/>
      <c r="O13" s="535"/>
      <c r="P13" s="535"/>
      <c r="Q13" s="535"/>
      <c r="R13" s="535"/>
      <c r="S13" s="535"/>
      <c r="T13" s="535"/>
      <c r="U13" s="535"/>
    </row>
    <row r="14" ht="22.5" customHeight="1">
      <c r="R14" s="25"/>
    </row>
    <row r="15" ht="18" customHeight="1">
      <c r="U15" s="27"/>
    </row>
    <row r="16" spans="11:23" ht="24.75" customHeight="1">
      <c r="K16" s="533" t="s">
        <v>10</v>
      </c>
      <c r="L16" s="533"/>
      <c r="M16" s="533"/>
      <c r="N16" s="533"/>
      <c r="O16" s="533"/>
      <c r="P16" s="533"/>
      <c r="Q16" s="533"/>
      <c r="R16" s="533"/>
      <c r="S16" s="533"/>
      <c r="T16" s="533"/>
      <c r="U16" s="533"/>
      <c r="V16" s="533"/>
      <c r="W16" s="28"/>
    </row>
    <row r="17" spans="1:25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Q17" s="29"/>
      <c r="X17" s="29"/>
      <c r="Y17" s="29"/>
    </row>
    <row r="18" spans="14:18" ht="15.75" customHeight="1">
      <c r="N18" s="30" t="s">
        <v>11</v>
      </c>
      <c r="O18" s="534" t="s">
        <v>576</v>
      </c>
      <c r="P18" s="534"/>
      <c r="Q18" s="534"/>
      <c r="R18" s="534"/>
    </row>
    <row r="19" spans="15:20" ht="12.75" customHeight="1">
      <c r="O19" s="547" t="s">
        <v>12</v>
      </c>
      <c r="P19" s="547"/>
      <c r="Q19" s="547"/>
      <c r="R19" s="547"/>
      <c r="S19" s="31"/>
      <c r="T19" s="31"/>
    </row>
    <row r="20" spans="19:23" ht="16.5" customHeight="1">
      <c r="S20" s="32"/>
      <c r="W20" s="32"/>
    </row>
    <row r="21" spans="19:23" ht="12.75" customHeight="1">
      <c r="S21" s="32"/>
      <c r="T21" s="32"/>
      <c r="W21" s="32"/>
    </row>
    <row r="23" spans="19:23" ht="21" customHeight="1">
      <c r="S23" s="32"/>
      <c r="T23" s="32"/>
      <c r="W23" s="32"/>
    </row>
    <row r="24" spans="18:22" ht="11.25" customHeight="1">
      <c r="R24" s="20"/>
      <c r="T24" s="537" t="s">
        <v>13</v>
      </c>
      <c r="U24" s="537"/>
      <c r="V24" s="537"/>
    </row>
    <row r="25" spans="14:18" ht="19.5" customHeight="1">
      <c r="N25" s="549" t="s">
        <v>553</v>
      </c>
      <c r="O25" s="549"/>
      <c r="P25" s="549"/>
      <c r="Q25" s="549"/>
      <c r="R25" s="549"/>
    </row>
    <row r="26" spans="11:23" ht="19.5" customHeight="1">
      <c r="K26" s="548" t="s">
        <v>14</v>
      </c>
      <c r="L26" s="548"/>
      <c r="M26" s="548"/>
      <c r="N26" s="550"/>
      <c r="O26" s="550"/>
      <c r="P26" s="550"/>
      <c r="Q26" s="550"/>
      <c r="R26" s="550"/>
      <c r="S26" s="32"/>
      <c r="T26" s="541" t="s">
        <v>15</v>
      </c>
      <c r="U26" s="542"/>
      <c r="V26" s="543"/>
      <c r="W26" s="32"/>
    </row>
    <row r="27" spans="18:22" ht="19.5" customHeight="1">
      <c r="R27" s="20"/>
      <c r="T27" s="13"/>
      <c r="U27" s="13"/>
      <c r="V27" s="13"/>
    </row>
    <row r="28" spans="11:23" ht="19.5" customHeight="1">
      <c r="K28" s="548" t="s">
        <v>16</v>
      </c>
      <c r="L28" s="548"/>
      <c r="M28" s="548"/>
      <c r="N28" s="540" t="s">
        <v>554</v>
      </c>
      <c r="O28" s="540"/>
      <c r="P28" s="540"/>
      <c r="Q28" s="540"/>
      <c r="R28" s="540"/>
      <c r="S28" s="32"/>
      <c r="T28" s="538"/>
      <c r="U28" s="538"/>
      <c r="V28" s="538"/>
      <c r="W28" s="32"/>
    </row>
    <row r="29" spans="11:24" ht="19.5" customHeight="1">
      <c r="K29" s="548" t="s">
        <v>17</v>
      </c>
      <c r="L29" s="548"/>
      <c r="M29" s="548"/>
      <c r="N29" s="546"/>
      <c r="O29" s="546"/>
      <c r="P29" s="546"/>
      <c r="Q29" s="546"/>
      <c r="R29" s="546"/>
      <c r="S29" s="33"/>
      <c r="T29" s="538"/>
      <c r="U29" s="538"/>
      <c r="V29" s="538"/>
      <c r="W29" s="33"/>
      <c r="X29" s="34"/>
    </row>
    <row r="30" spans="11:23" ht="19.5" customHeight="1">
      <c r="K30" s="17"/>
      <c r="L30" s="17"/>
      <c r="M30" s="17"/>
      <c r="N30" s="17"/>
      <c r="O30" s="17"/>
      <c r="P30" s="17"/>
      <c r="R30" s="17"/>
      <c r="S30" s="17"/>
      <c r="T30" s="35"/>
      <c r="U30" s="35"/>
      <c r="V30" s="35"/>
      <c r="W30" s="17"/>
    </row>
    <row r="31" spans="1:25" ht="19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536" t="s">
        <v>18</v>
      </c>
      <c r="L31" s="536"/>
      <c r="M31" s="536"/>
      <c r="N31" s="536"/>
      <c r="O31" s="539"/>
      <c r="P31" s="539"/>
      <c r="Q31" s="539"/>
      <c r="R31" s="539"/>
      <c r="S31" s="37"/>
      <c r="T31" s="544" t="s">
        <v>555</v>
      </c>
      <c r="U31" s="544"/>
      <c r="V31" s="544"/>
      <c r="W31" s="37"/>
      <c r="X31" s="34"/>
      <c r="Y31" s="36"/>
    </row>
    <row r="32" spans="1:25" ht="19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17"/>
      <c r="L32" s="17"/>
      <c r="M32" s="17"/>
      <c r="N32" s="17"/>
      <c r="O32" s="17"/>
      <c r="P32" s="17"/>
      <c r="Q32" s="36"/>
      <c r="R32" s="17"/>
      <c r="S32" s="37"/>
      <c r="T32" s="35"/>
      <c r="U32" s="35"/>
      <c r="V32" s="35"/>
      <c r="W32" s="37"/>
      <c r="X32" s="33"/>
      <c r="Y32" s="36"/>
    </row>
    <row r="33" spans="11:23" ht="19.5" customHeight="1">
      <c r="K33" s="536" t="s">
        <v>19</v>
      </c>
      <c r="L33" s="536"/>
      <c r="M33" s="536"/>
      <c r="N33" s="536"/>
      <c r="O33" s="539"/>
      <c r="P33" s="539"/>
      <c r="Q33" s="539"/>
      <c r="R33" s="539"/>
      <c r="S33" s="38"/>
      <c r="T33" s="544" t="s">
        <v>556</v>
      </c>
      <c r="U33" s="544"/>
      <c r="V33" s="544"/>
      <c r="W33" s="38"/>
    </row>
    <row r="34" spans="1:25" ht="19.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17"/>
      <c r="L34" s="17"/>
      <c r="M34" s="17"/>
      <c r="N34" s="17"/>
      <c r="O34" s="17"/>
      <c r="P34" s="17"/>
      <c r="Q34" s="36"/>
      <c r="R34" s="39"/>
      <c r="S34" s="37"/>
      <c r="T34" s="40"/>
      <c r="U34" s="40"/>
      <c r="V34" s="41"/>
      <c r="W34" s="37"/>
      <c r="X34" s="33"/>
      <c r="Y34" s="36"/>
    </row>
    <row r="35" spans="1:25" ht="19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536" t="s">
        <v>20</v>
      </c>
      <c r="L35" s="536"/>
      <c r="M35" s="17"/>
      <c r="N35" s="539"/>
      <c r="O35" s="539"/>
      <c r="P35" s="539"/>
      <c r="Q35" s="539"/>
      <c r="R35" s="539"/>
      <c r="S35" s="37"/>
      <c r="T35" s="545" t="s">
        <v>21</v>
      </c>
      <c r="U35" s="545"/>
      <c r="V35" s="545"/>
      <c r="W35" s="37"/>
      <c r="X35" s="33"/>
      <c r="Y35" s="36"/>
    </row>
    <row r="36" spans="1:25" ht="19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17"/>
      <c r="L36" s="17"/>
      <c r="M36" s="17"/>
      <c r="N36" s="17"/>
      <c r="O36" s="17"/>
      <c r="P36" s="17"/>
      <c r="Q36" s="42"/>
      <c r="R36" s="39"/>
      <c r="S36" s="39"/>
      <c r="T36" s="35"/>
      <c r="U36" s="35"/>
      <c r="V36" s="35"/>
      <c r="W36" s="39"/>
      <c r="X36" s="34"/>
      <c r="Y36" s="42"/>
    </row>
    <row r="37" spans="1:25" ht="19.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536" t="s">
        <v>22</v>
      </c>
      <c r="L37" s="536"/>
      <c r="M37" s="529" t="s">
        <v>557</v>
      </c>
      <c r="N37" s="529"/>
      <c r="O37" s="529"/>
      <c r="P37" s="529"/>
      <c r="Q37" s="529"/>
      <c r="R37" s="44" t="s">
        <v>23</v>
      </c>
      <c r="S37" s="38"/>
      <c r="T37" s="544"/>
      <c r="U37" s="544"/>
      <c r="V37" s="544"/>
      <c r="W37" s="38"/>
      <c r="Y37" s="43"/>
    </row>
    <row r="38" spans="1:25" ht="19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17"/>
      <c r="L38" s="17"/>
      <c r="M38" s="17"/>
      <c r="N38" s="17"/>
      <c r="O38" s="17"/>
      <c r="P38" s="17"/>
      <c r="Q38" s="45"/>
      <c r="R38" s="17"/>
      <c r="S38" s="39"/>
      <c r="T38" s="35"/>
      <c r="U38" s="35"/>
      <c r="V38" s="35"/>
      <c r="W38" s="39"/>
      <c r="X38" s="34"/>
      <c r="Y38" s="45"/>
    </row>
    <row r="39" spans="1:25" ht="19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536" t="s">
        <v>24</v>
      </c>
      <c r="L39" s="536"/>
      <c r="M39" s="529"/>
      <c r="N39" s="529"/>
      <c r="O39" s="529"/>
      <c r="P39" s="529"/>
      <c r="Q39" s="529"/>
      <c r="R39" s="46" t="s">
        <v>23</v>
      </c>
      <c r="S39" s="37"/>
      <c r="T39" s="530" t="s">
        <v>558</v>
      </c>
      <c r="U39" s="530"/>
      <c r="V39" s="530"/>
      <c r="W39" s="17"/>
      <c r="Y39" s="43"/>
    </row>
    <row r="40" spans="1:25" ht="19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528" t="s">
        <v>25</v>
      </c>
      <c r="L40" s="528"/>
      <c r="M40" s="47"/>
      <c r="O40" s="39"/>
      <c r="P40" s="39"/>
      <c r="Q40" s="43"/>
      <c r="W40" s="37"/>
      <c r="X40" s="34"/>
      <c r="Y40" s="43"/>
    </row>
  </sheetData>
  <sheetProtection password="DFAF" sheet="1" objects="1" scenarios="1"/>
  <mergeCells count="41">
    <mergeCell ref="M37:Q37"/>
    <mergeCell ref="T31:V31"/>
    <mergeCell ref="K28:M28"/>
    <mergeCell ref="O33:R33"/>
    <mergeCell ref="T37:V37"/>
    <mergeCell ref="N29:R29"/>
    <mergeCell ref="O19:R19"/>
    <mergeCell ref="K26:M26"/>
    <mergeCell ref="K35:L35"/>
    <mergeCell ref="K29:M29"/>
    <mergeCell ref="K31:N31"/>
    <mergeCell ref="K33:N33"/>
    <mergeCell ref="N25:R26"/>
    <mergeCell ref="O31:R31"/>
    <mergeCell ref="O12:U13"/>
    <mergeCell ref="K39:L39"/>
    <mergeCell ref="T24:V24"/>
    <mergeCell ref="T28:V28"/>
    <mergeCell ref="T29:V29"/>
    <mergeCell ref="N35:R35"/>
    <mergeCell ref="N28:R28"/>
    <mergeCell ref="T26:V26"/>
    <mergeCell ref="T33:V33"/>
    <mergeCell ref="T35:V35"/>
    <mergeCell ref="M39:Q39"/>
    <mergeCell ref="T39:V39"/>
    <mergeCell ref="N3:V3"/>
    <mergeCell ref="N4:V4"/>
    <mergeCell ref="N5:V5"/>
    <mergeCell ref="N7:V7"/>
    <mergeCell ref="T10:V10"/>
    <mergeCell ref="N8:V8"/>
    <mergeCell ref="K16:V16"/>
    <mergeCell ref="O18:R18"/>
    <mergeCell ref="F13:H13"/>
    <mergeCell ref="C12:D12"/>
    <mergeCell ref="F12:H12"/>
    <mergeCell ref="F9:H9"/>
    <mergeCell ref="F10:H10"/>
    <mergeCell ref="K40:L40"/>
    <mergeCell ref="K37:L37"/>
  </mergeCells>
  <printOptions/>
  <pageMargins left="0.7874015748031497" right="0.1968503937007874" top="0.5905511811023623" bottom="0.5905511811023623" header="0" footer="0"/>
  <pageSetup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6"/>
  <dimension ref="A1:M107"/>
  <sheetViews>
    <sheetView showGridLines="0" showRowColHeaders="0" zoomScalePageLayoutView="0" workbookViewId="0" topLeftCell="B41">
      <selection activeCell="H50" sqref="H50:L50"/>
    </sheetView>
  </sheetViews>
  <sheetFormatPr defaultColWidth="9.00390625" defaultRowHeight="12.75"/>
  <cols>
    <col min="1" max="1" width="5.125" style="1" hidden="1" customWidth="1"/>
    <col min="2" max="2" width="9.125" style="1" customWidth="1"/>
    <col min="3" max="3" width="19.75390625" style="1" customWidth="1"/>
    <col min="4" max="4" width="4.125" style="1" customWidth="1"/>
    <col min="5" max="5" width="12.625" style="1" customWidth="1"/>
    <col min="6" max="6" width="3.375" style="1" customWidth="1"/>
    <col min="7" max="7" width="3.625" style="1" customWidth="1"/>
    <col min="8" max="8" width="2.75390625" style="1" hidden="1" customWidth="1"/>
    <col min="9" max="9" width="7.00390625" style="1" customWidth="1"/>
    <col min="10" max="10" width="7.875" style="1" customWidth="1"/>
    <col min="11" max="11" width="7.00390625" style="1" customWidth="1"/>
    <col min="12" max="12" width="18.625" style="1" customWidth="1"/>
    <col min="13" max="13" width="1.00390625" style="1" customWidth="1"/>
    <col min="14" max="16384" width="9.125" style="1" customWidth="1"/>
  </cols>
  <sheetData>
    <row r="1" spans="2:12" ht="12.75" hidden="1">
      <c r="B1" s="1" t="s">
        <v>528</v>
      </c>
      <c r="L1" s="1" t="s">
        <v>529</v>
      </c>
    </row>
    <row r="2" spans="2:12" ht="14.25">
      <c r="B2" s="659" t="s">
        <v>225</v>
      </c>
      <c r="C2" s="659"/>
      <c r="D2" s="659"/>
      <c r="E2" s="659"/>
      <c r="F2" s="659"/>
      <c r="G2" s="659"/>
      <c r="H2" s="659"/>
      <c r="I2" s="659"/>
      <c r="J2" s="659"/>
      <c r="K2" s="659"/>
      <c r="L2" s="659"/>
    </row>
    <row r="3" spans="2:12" ht="14.25">
      <c r="B3" s="659" t="s">
        <v>226</v>
      </c>
      <c r="C3" s="659"/>
      <c r="D3" s="659"/>
      <c r="E3" s="659"/>
      <c r="F3" s="659"/>
      <c r="G3" s="659"/>
      <c r="H3" s="659"/>
      <c r="I3" s="659"/>
      <c r="J3" s="659"/>
      <c r="K3" s="659"/>
      <c r="L3" s="659"/>
    </row>
    <row r="4" spans="2:12" ht="9.75" customHeight="1">
      <c r="B4" s="390"/>
      <c r="C4" s="391"/>
      <c r="D4" s="391"/>
      <c r="E4" s="391"/>
      <c r="F4" s="391"/>
      <c r="G4" s="391"/>
      <c r="H4" s="391"/>
      <c r="I4" s="391"/>
      <c r="J4" s="391"/>
      <c r="K4" s="391"/>
      <c r="L4" s="391"/>
    </row>
    <row r="5" spans="1:12" ht="49.5" customHeight="1">
      <c r="A5" s="1">
        <v>1</v>
      </c>
      <c r="B5" s="651" t="s">
        <v>561</v>
      </c>
      <c r="C5" s="651"/>
      <c r="D5" s="651"/>
      <c r="E5" s="651"/>
      <c r="F5" s="651"/>
      <c r="G5" s="651"/>
      <c r="H5" s="651"/>
      <c r="I5" s="651"/>
      <c r="J5" s="651"/>
      <c r="K5" s="651"/>
      <c r="L5" s="651"/>
    </row>
    <row r="6" spans="1:12" ht="49.5" customHeight="1">
      <c r="A6" s="1">
        <v>1</v>
      </c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</row>
    <row r="7" spans="1:12" ht="49.5" customHeight="1">
      <c r="A7" s="1">
        <v>1</v>
      </c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651"/>
    </row>
    <row r="8" spans="2:12" ht="12.75" customHeight="1">
      <c r="B8" s="390"/>
      <c r="C8" s="391"/>
      <c r="D8" s="391"/>
      <c r="E8" s="391"/>
      <c r="F8" s="391"/>
      <c r="G8" s="391"/>
      <c r="H8" s="391"/>
      <c r="I8" s="391"/>
      <c r="J8" s="391"/>
      <c r="K8" s="391"/>
      <c r="L8" s="391"/>
    </row>
    <row r="9" spans="2:12" ht="14.25">
      <c r="B9" s="659" t="s">
        <v>227</v>
      </c>
      <c r="C9" s="659"/>
      <c r="D9" s="659"/>
      <c r="E9" s="659"/>
      <c r="F9" s="659"/>
      <c r="G9" s="659"/>
      <c r="H9" s="659"/>
      <c r="I9" s="659"/>
      <c r="J9" s="659"/>
      <c r="K9" s="659"/>
      <c r="L9" s="659"/>
    </row>
    <row r="10" spans="2:12" ht="10.5" customHeight="1">
      <c r="B10" s="661"/>
      <c r="C10" s="661"/>
      <c r="D10" s="661"/>
      <c r="E10" s="661"/>
      <c r="F10" s="661"/>
      <c r="G10" s="661"/>
      <c r="H10" s="661"/>
      <c r="I10" s="661"/>
      <c r="J10" s="661"/>
      <c r="K10" s="661"/>
      <c r="L10" s="661"/>
    </row>
    <row r="11" spans="2:12" ht="13.5" customHeight="1">
      <c r="B11" s="660" t="s">
        <v>228</v>
      </c>
      <c r="C11" s="660"/>
      <c r="D11" s="660"/>
      <c r="E11" s="660"/>
      <c r="F11" s="660"/>
      <c r="G11" s="660"/>
      <c r="H11" s="660"/>
      <c r="I11" s="660"/>
      <c r="J11" s="660"/>
      <c r="K11" s="660"/>
      <c r="L11" s="660"/>
    </row>
    <row r="12" spans="2:12" ht="12.75"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</row>
    <row r="13" spans="2:13" ht="12.75">
      <c r="B13" s="662" t="s">
        <v>229</v>
      </c>
      <c r="C13" s="662"/>
      <c r="D13" s="662"/>
      <c r="E13" s="662"/>
      <c r="F13" s="662"/>
      <c r="G13" s="662"/>
      <c r="H13" s="662"/>
      <c r="I13" s="662"/>
      <c r="J13" s="662"/>
      <c r="K13" s="662"/>
      <c r="L13" s="662"/>
      <c r="M13" s="32"/>
    </row>
    <row r="14" spans="2:12" ht="12.75">
      <c r="B14" s="663" t="s">
        <v>230</v>
      </c>
      <c r="C14" s="663"/>
      <c r="D14" s="663"/>
      <c r="E14" s="663"/>
      <c r="F14" s="663"/>
      <c r="G14" s="663"/>
      <c r="H14" s="663"/>
      <c r="I14" s="663"/>
      <c r="J14" s="663"/>
      <c r="K14" s="663"/>
      <c r="L14" s="663"/>
    </row>
    <row r="15" spans="2:12" ht="12.75">
      <c r="B15" s="39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2:12" ht="13.5" customHeight="1">
      <c r="B16" s="657" t="s">
        <v>231</v>
      </c>
      <c r="C16" s="657"/>
      <c r="D16" s="657"/>
      <c r="E16" s="657"/>
      <c r="F16" s="657"/>
      <c r="G16" s="657"/>
      <c r="H16" s="657"/>
      <c r="I16" s="657"/>
      <c r="J16" s="657"/>
      <c r="K16" s="656" t="s">
        <v>232</v>
      </c>
      <c r="L16" s="656"/>
    </row>
    <row r="17" spans="2:12" ht="27.75" customHeight="1">
      <c r="B17" s="658" t="s">
        <v>233</v>
      </c>
      <c r="C17" s="658"/>
      <c r="D17" s="658"/>
      <c r="E17" s="658"/>
      <c r="F17" s="658"/>
      <c r="G17" s="658"/>
      <c r="H17" s="658" t="s">
        <v>234</v>
      </c>
      <c r="I17" s="658"/>
      <c r="J17" s="658"/>
      <c r="K17" s="658"/>
      <c r="L17" s="658"/>
    </row>
    <row r="18" spans="2:12" ht="19.5" customHeight="1">
      <c r="B18" s="655" t="s">
        <v>235</v>
      </c>
      <c r="C18" s="655"/>
      <c r="D18" s="655"/>
      <c r="E18" s="655"/>
      <c r="F18" s="655"/>
      <c r="G18" s="655"/>
      <c r="H18" s="654" t="s">
        <v>562</v>
      </c>
      <c r="I18" s="654"/>
      <c r="J18" s="654"/>
      <c r="K18" s="654"/>
      <c r="L18" s="654"/>
    </row>
    <row r="19" spans="1:12" ht="19.5" customHeight="1">
      <c r="A19" s="1">
        <v>1</v>
      </c>
      <c r="B19" s="654"/>
      <c r="C19" s="654"/>
      <c r="D19" s="654"/>
      <c r="E19" s="654"/>
      <c r="F19" s="654"/>
      <c r="G19" s="654"/>
      <c r="H19" s="654"/>
      <c r="I19" s="654"/>
      <c r="J19" s="654"/>
      <c r="K19" s="654"/>
      <c r="L19" s="654"/>
    </row>
    <row r="20" spans="1:12" ht="19.5" customHeight="1">
      <c r="A20" s="1">
        <v>1</v>
      </c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</row>
    <row r="21" spans="1:12" ht="19.5" customHeight="1">
      <c r="A21" s="1">
        <v>1</v>
      </c>
      <c r="B21" s="654"/>
      <c r="C21" s="654"/>
      <c r="D21" s="654"/>
      <c r="E21" s="654"/>
      <c r="F21" s="654"/>
      <c r="G21" s="654"/>
      <c r="H21" s="654"/>
      <c r="I21" s="654"/>
      <c r="J21" s="654"/>
      <c r="K21" s="654"/>
      <c r="L21" s="654"/>
    </row>
    <row r="22" spans="1:12" ht="19.5" customHeight="1">
      <c r="A22" s="1">
        <v>1</v>
      </c>
      <c r="B22" s="654"/>
      <c r="C22" s="654"/>
      <c r="D22" s="654"/>
      <c r="E22" s="654"/>
      <c r="F22" s="654"/>
      <c r="G22" s="654"/>
      <c r="H22" s="654"/>
      <c r="I22" s="654"/>
      <c r="J22" s="654"/>
      <c r="K22" s="654"/>
      <c r="L22" s="654"/>
    </row>
    <row r="23" spans="2:12" ht="19.5" customHeight="1">
      <c r="B23" s="655" t="s">
        <v>236</v>
      </c>
      <c r="C23" s="655"/>
      <c r="D23" s="655"/>
      <c r="E23" s="655"/>
      <c r="F23" s="655"/>
      <c r="G23" s="655"/>
      <c r="H23" s="654" t="s">
        <v>563</v>
      </c>
      <c r="I23" s="654"/>
      <c r="J23" s="654"/>
      <c r="K23" s="654"/>
      <c r="L23" s="654"/>
    </row>
    <row r="24" spans="1:12" ht="19.5" customHeight="1">
      <c r="A24" s="1">
        <v>1</v>
      </c>
      <c r="B24" s="654"/>
      <c r="C24" s="654"/>
      <c r="D24" s="654"/>
      <c r="E24" s="654"/>
      <c r="F24" s="654"/>
      <c r="G24" s="654"/>
      <c r="H24" s="654"/>
      <c r="I24" s="654"/>
      <c r="J24" s="654"/>
      <c r="K24" s="654"/>
      <c r="L24" s="654"/>
    </row>
    <row r="25" spans="1:12" ht="19.5" customHeight="1">
      <c r="A25" s="1">
        <v>1</v>
      </c>
      <c r="B25" s="654"/>
      <c r="C25" s="654"/>
      <c r="D25" s="654"/>
      <c r="E25" s="654"/>
      <c r="F25" s="654"/>
      <c r="G25" s="654"/>
      <c r="H25" s="654"/>
      <c r="I25" s="654"/>
      <c r="J25" s="654"/>
      <c r="K25" s="654"/>
      <c r="L25" s="654"/>
    </row>
    <row r="26" spans="1:12" ht="19.5" customHeight="1">
      <c r="A26" s="1">
        <v>1</v>
      </c>
      <c r="B26" s="654"/>
      <c r="C26" s="654"/>
      <c r="D26" s="654"/>
      <c r="E26" s="654"/>
      <c r="F26" s="654"/>
      <c r="G26" s="654"/>
      <c r="H26" s="654"/>
      <c r="I26" s="654"/>
      <c r="J26" s="654"/>
      <c r="K26" s="654"/>
      <c r="L26" s="654"/>
    </row>
    <row r="27" spans="1:12" ht="19.5" customHeight="1">
      <c r="A27" s="1">
        <v>1</v>
      </c>
      <c r="B27" s="654"/>
      <c r="C27" s="654"/>
      <c r="D27" s="654"/>
      <c r="E27" s="654"/>
      <c r="F27" s="654"/>
      <c r="G27" s="654"/>
      <c r="H27" s="654"/>
      <c r="I27" s="654"/>
      <c r="J27" s="654"/>
      <c r="K27" s="654"/>
      <c r="L27" s="654"/>
    </row>
    <row r="28" spans="2:12" ht="19.5" customHeight="1">
      <c r="B28" s="655" t="s">
        <v>237</v>
      </c>
      <c r="C28" s="655"/>
      <c r="D28" s="655"/>
      <c r="E28" s="655"/>
      <c r="F28" s="655"/>
      <c r="G28" s="655"/>
      <c r="H28" s="654" t="s">
        <v>563</v>
      </c>
      <c r="I28" s="654"/>
      <c r="J28" s="654"/>
      <c r="K28" s="654"/>
      <c r="L28" s="654"/>
    </row>
    <row r="29" spans="1:12" ht="19.5" customHeight="1">
      <c r="A29" s="1">
        <v>1</v>
      </c>
      <c r="B29" s="654"/>
      <c r="C29" s="654"/>
      <c r="D29" s="654"/>
      <c r="E29" s="654"/>
      <c r="F29" s="654"/>
      <c r="G29" s="654"/>
      <c r="H29" s="654"/>
      <c r="I29" s="654"/>
      <c r="J29" s="654"/>
      <c r="K29" s="654"/>
      <c r="L29" s="654"/>
    </row>
    <row r="30" spans="1:12" ht="19.5" customHeight="1">
      <c r="A30" s="1">
        <v>1</v>
      </c>
      <c r="B30" s="654"/>
      <c r="C30" s="654"/>
      <c r="D30" s="654"/>
      <c r="E30" s="654"/>
      <c r="F30" s="654"/>
      <c r="G30" s="654"/>
      <c r="H30" s="654"/>
      <c r="I30" s="654"/>
      <c r="J30" s="654"/>
      <c r="K30" s="654"/>
      <c r="L30" s="654"/>
    </row>
    <row r="31" spans="1:12" ht="19.5" customHeight="1">
      <c r="A31" s="1">
        <v>1</v>
      </c>
      <c r="B31" s="654"/>
      <c r="C31" s="654"/>
      <c r="D31" s="654"/>
      <c r="E31" s="654"/>
      <c r="F31" s="654"/>
      <c r="G31" s="654"/>
      <c r="H31" s="654"/>
      <c r="I31" s="654"/>
      <c r="J31" s="654"/>
      <c r="K31" s="654"/>
      <c r="L31" s="654"/>
    </row>
    <row r="32" spans="1:12" ht="19.5" customHeight="1">
      <c r="A32" s="1">
        <v>1</v>
      </c>
      <c r="B32" s="654"/>
      <c r="C32" s="654"/>
      <c r="D32" s="654"/>
      <c r="E32" s="654"/>
      <c r="F32" s="654"/>
      <c r="G32" s="654"/>
      <c r="H32" s="654"/>
      <c r="I32" s="654"/>
      <c r="J32" s="654"/>
      <c r="K32" s="654"/>
      <c r="L32" s="654"/>
    </row>
    <row r="33" spans="2:12" ht="19.5" customHeight="1">
      <c r="B33" s="655" t="s">
        <v>238</v>
      </c>
      <c r="C33" s="655"/>
      <c r="D33" s="655"/>
      <c r="E33" s="655"/>
      <c r="F33" s="655"/>
      <c r="G33" s="655"/>
      <c r="H33" s="654" t="s">
        <v>563</v>
      </c>
      <c r="I33" s="654"/>
      <c r="J33" s="654"/>
      <c r="K33" s="654"/>
      <c r="L33" s="654"/>
    </row>
    <row r="34" spans="1:12" ht="19.5" customHeight="1">
      <c r="A34" s="1">
        <v>1</v>
      </c>
      <c r="B34" s="654"/>
      <c r="C34" s="654"/>
      <c r="D34" s="654"/>
      <c r="E34" s="654"/>
      <c r="F34" s="654"/>
      <c r="G34" s="654"/>
      <c r="H34" s="654"/>
      <c r="I34" s="654"/>
      <c r="J34" s="654"/>
      <c r="K34" s="654"/>
      <c r="L34" s="654"/>
    </row>
    <row r="35" spans="1:12" ht="19.5" customHeight="1">
      <c r="A35" s="1">
        <v>1</v>
      </c>
      <c r="B35" s="654"/>
      <c r="C35" s="654"/>
      <c r="D35" s="654"/>
      <c r="E35" s="654"/>
      <c r="F35" s="654"/>
      <c r="G35" s="654"/>
      <c r="H35" s="654"/>
      <c r="I35" s="654"/>
      <c r="J35" s="654"/>
      <c r="K35" s="654"/>
      <c r="L35" s="654"/>
    </row>
    <row r="36" spans="2:12" ht="30" customHeight="1">
      <c r="B36" s="655" t="s">
        <v>239</v>
      </c>
      <c r="C36" s="655"/>
      <c r="D36" s="655"/>
      <c r="E36" s="655"/>
      <c r="F36" s="655"/>
      <c r="G36" s="655"/>
      <c r="H36" s="654" t="s">
        <v>564</v>
      </c>
      <c r="I36" s="654"/>
      <c r="J36" s="654"/>
      <c r="K36" s="654"/>
      <c r="L36" s="654"/>
    </row>
    <row r="37" spans="1:12" ht="19.5" customHeight="1">
      <c r="A37" s="1">
        <v>1</v>
      </c>
      <c r="B37" s="654"/>
      <c r="C37" s="654"/>
      <c r="D37" s="654"/>
      <c r="E37" s="654"/>
      <c r="F37" s="654"/>
      <c r="G37" s="654"/>
      <c r="H37" s="654"/>
      <c r="I37" s="654"/>
      <c r="J37" s="654"/>
      <c r="K37" s="654"/>
      <c r="L37" s="654"/>
    </row>
    <row r="38" spans="2:12" s="394" customFormat="1" ht="30" customHeight="1">
      <c r="B38" s="664" t="s">
        <v>240</v>
      </c>
      <c r="C38" s="664"/>
      <c r="D38" s="664"/>
      <c r="E38" s="664"/>
      <c r="F38" s="664"/>
      <c r="G38" s="664"/>
      <c r="H38" s="654" t="s">
        <v>565</v>
      </c>
      <c r="I38" s="654"/>
      <c r="J38" s="654"/>
      <c r="K38" s="654"/>
      <c r="L38" s="654"/>
    </row>
    <row r="39" spans="1:12" s="394" customFormat="1" ht="19.5" customHeight="1">
      <c r="A39" s="394">
        <v>1</v>
      </c>
      <c r="B39" s="665"/>
      <c r="C39" s="666"/>
      <c r="D39" s="666"/>
      <c r="E39" s="666"/>
      <c r="F39" s="666"/>
      <c r="G39" s="667"/>
      <c r="H39" s="393"/>
      <c r="I39" s="668"/>
      <c r="J39" s="669"/>
      <c r="K39" s="669"/>
      <c r="L39" s="670"/>
    </row>
    <row r="40" spans="1:12" s="394" customFormat="1" ht="19.5" customHeight="1">
      <c r="A40" s="394">
        <v>1</v>
      </c>
      <c r="B40" s="665"/>
      <c r="C40" s="666"/>
      <c r="D40" s="666"/>
      <c r="E40" s="666"/>
      <c r="F40" s="666"/>
      <c r="G40" s="667"/>
      <c r="H40" s="393"/>
      <c r="I40" s="668"/>
      <c r="J40" s="669"/>
      <c r="K40" s="669"/>
      <c r="L40" s="670"/>
    </row>
    <row r="41" spans="2:12" ht="30" customHeight="1">
      <c r="B41" s="664" t="s">
        <v>241</v>
      </c>
      <c r="C41" s="664"/>
      <c r="D41" s="664"/>
      <c r="E41" s="664"/>
      <c r="F41" s="664"/>
      <c r="G41" s="664"/>
      <c r="H41" s="654" t="s">
        <v>564</v>
      </c>
      <c r="I41" s="654"/>
      <c r="J41" s="654"/>
      <c r="K41" s="654"/>
      <c r="L41" s="654"/>
    </row>
    <row r="42" spans="1:12" ht="19.5" customHeight="1">
      <c r="A42" s="1">
        <v>1</v>
      </c>
      <c r="B42" s="654"/>
      <c r="C42" s="654"/>
      <c r="D42" s="654"/>
      <c r="E42" s="654"/>
      <c r="F42" s="654"/>
      <c r="G42" s="654"/>
      <c r="H42" s="671"/>
      <c r="I42" s="671"/>
      <c r="J42" s="671"/>
      <c r="K42" s="671"/>
      <c r="L42" s="671"/>
    </row>
    <row r="43" spans="1:12" ht="19.5" customHeight="1">
      <c r="A43" s="1">
        <v>1</v>
      </c>
      <c r="B43" s="654"/>
      <c r="C43" s="654"/>
      <c r="D43" s="654"/>
      <c r="E43" s="654"/>
      <c r="F43" s="654"/>
      <c r="G43" s="654"/>
      <c r="H43" s="671"/>
      <c r="I43" s="671"/>
      <c r="J43" s="671"/>
      <c r="K43" s="671"/>
      <c r="L43" s="671"/>
    </row>
    <row r="44" spans="2:12" ht="30" customHeight="1">
      <c r="B44" s="655" t="s">
        <v>242</v>
      </c>
      <c r="C44" s="655"/>
      <c r="D44" s="655"/>
      <c r="E44" s="655"/>
      <c r="F44" s="655"/>
      <c r="G44" s="655"/>
      <c r="H44" s="671" t="s">
        <v>566</v>
      </c>
      <c r="I44" s="671"/>
      <c r="J44" s="671"/>
      <c r="K44" s="671"/>
      <c r="L44" s="671"/>
    </row>
    <row r="45" spans="1:12" ht="19.5" customHeight="1">
      <c r="A45" s="1">
        <v>1</v>
      </c>
      <c r="B45" s="654"/>
      <c r="C45" s="654"/>
      <c r="D45" s="654"/>
      <c r="E45" s="654"/>
      <c r="F45" s="654"/>
      <c r="G45" s="654"/>
      <c r="H45" s="671"/>
      <c r="I45" s="671"/>
      <c r="J45" s="671"/>
      <c r="K45" s="671"/>
      <c r="L45" s="671"/>
    </row>
    <row r="46" spans="1:12" ht="19.5" customHeight="1">
      <c r="A46" s="1">
        <v>1</v>
      </c>
      <c r="B46" s="671"/>
      <c r="C46" s="671"/>
      <c r="D46" s="671"/>
      <c r="E46" s="671"/>
      <c r="F46" s="671"/>
      <c r="G46" s="671"/>
      <c r="H46" s="654"/>
      <c r="I46" s="654"/>
      <c r="J46" s="654"/>
      <c r="K46" s="654"/>
      <c r="L46" s="654"/>
    </row>
    <row r="47" spans="2:12" ht="19.5" customHeight="1">
      <c r="B47" s="655" t="s">
        <v>243</v>
      </c>
      <c r="C47" s="655"/>
      <c r="D47" s="655"/>
      <c r="E47" s="655"/>
      <c r="F47" s="655"/>
      <c r="G47" s="655"/>
      <c r="H47" s="654" t="s">
        <v>564</v>
      </c>
      <c r="I47" s="654"/>
      <c r="J47" s="654"/>
      <c r="K47" s="654"/>
      <c r="L47" s="654"/>
    </row>
    <row r="48" spans="1:12" ht="19.5" customHeight="1">
      <c r="A48" s="1">
        <v>1</v>
      </c>
      <c r="B48" s="654"/>
      <c r="C48" s="654"/>
      <c r="D48" s="654"/>
      <c r="E48" s="654"/>
      <c r="F48" s="654"/>
      <c r="G48" s="654"/>
      <c r="H48" s="671"/>
      <c r="I48" s="671"/>
      <c r="J48" s="671"/>
      <c r="K48" s="671"/>
      <c r="L48" s="671"/>
    </row>
    <row r="49" spans="1:12" ht="19.5" customHeight="1">
      <c r="A49" s="1">
        <v>1</v>
      </c>
      <c r="B49" s="654"/>
      <c r="C49" s="654"/>
      <c r="D49" s="654"/>
      <c r="E49" s="654"/>
      <c r="F49" s="654"/>
      <c r="G49" s="654"/>
      <c r="H49" s="654"/>
      <c r="I49" s="654"/>
      <c r="J49" s="654"/>
      <c r="K49" s="654"/>
      <c r="L49" s="654"/>
    </row>
    <row r="50" spans="2:12" ht="19.5" customHeight="1">
      <c r="B50" s="655" t="s">
        <v>244</v>
      </c>
      <c r="C50" s="655"/>
      <c r="D50" s="655"/>
      <c r="E50" s="655"/>
      <c r="F50" s="655"/>
      <c r="G50" s="655"/>
      <c r="H50" s="654" t="s">
        <v>568</v>
      </c>
      <c r="I50" s="654"/>
      <c r="J50" s="654"/>
      <c r="K50" s="654"/>
      <c r="L50" s="654"/>
    </row>
    <row r="51" spans="1:12" ht="19.5" customHeight="1">
      <c r="A51" s="1">
        <v>1</v>
      </c>
      <c r="B51" s="654"/>
      <c r="C51" s="654"/>
      <c r="D51" s="654"/>
      <c r="E51" s="654"/>
      <c r="F51" s="654"/>
      <c r="G51" s="654"/>
      <c r="H51" s="654" t="s">
        <v>567</v>
      </c>
      <c r="I51" s="654"/>
      <c r="J51" s="654"/>
      <c r="K51" s="654"/>
      <c r="L51" s="654"/>
    </row>
    <row r="52" spans="1:12" ht="19.5" customHeight="1">
      <c r="A52" s="1">
        <v>1</v>
      </c>
      <c r="B52" s="654"/>
      <c r="C52" s="654"/>
      <c r="D52" s="654"/>
      <c r="E52" s="654"/>
      <c r="F52" s="654"/>
      <c r="G52" s="654"/>
      <c r="H52" s="654" t="s">
        <v>569</v>
      </c>
      <c r="I52" s="654"/>
      <c r="J52" s="654"/>
      <c r="K52" s="654"/>
      <c r="L52" s="654"/>
    </row>
    <row r="53" spans="2:12" ht="19.5" customHeight="1">
      <c r="B53" s="668" t="s">
        <v>245</v>
      </c>
      <c r="C53" s="669"/>
      <c r="D53" s="669"/>
      <c r="E53" s="669"/>
      <c r="F53" s="669"/>
      <c r="G53" s="670"/>
      <c r="H53" s="654"/>
      <c r="I53" s="654"/>
      <c r="J53" s="654"/>
      <c r="K53" s="654"/>
      <c r="L53" s="654"/>
    </row>
    <row r="54" spans="1:12" ht="19.5" customHeight="1">
      <c r="A54" s="1">
        <v>1</v>
      </c>
      <c r="B54" s="654"/>
      <c r="C54" s="654"/>
      <c r="D54" s="654"/>
      <c r="E54" s="654"/>
      <c r="F54" s="654"/>
      <c r="G54" s="654"/>
      <c r="H54" s="654"/>
      <c r="I54" s="654"/>
      <c r="J54" s="654"/>
      <c r="K54" s="654"/>
      <c r="L54" s="654"/>
    </row>
    <row r="55" spans="1:12" ht="19.5" customHeight="1">
      <c r="A55" s="1">
        <v>1</v>
      </c>
      <c r="B55" s="671"/>
      <c r="C55" s="671"/>
      <c r="D55" s="671"/>
      <c r="E55" s="671"/>
      <c r="F55" s="671"/>
      <c r="G55" s="671"/>
      <c r="H55" s="654"/>
      <c r="I55" s="654"/>
      <c r="J55" s="654"/>
      <c r="K55" s="654"/>
      <c r="L55" s="654"/>
    </row>
    <row r="56" spans="1:12" ht="19.5" customHeight="1">
      <c r="A56" s="1">
        <v>1</v>
      </c>
      <c r="B56" s="654"/>
      <c r="C56" s="654"/>
      <c r="D56" s="654"/>
      <c r="E56" s="654"/>
      <c r="F56" s="654"/>
      <c r="G56" s="654"/>
      <c r="H56" s="654"/>
      <c r="I56" s="654"/>
      <c r="J56" s="654"/>
      <c r="K56" s="654"/>
      <c r="L56" s="654"/>
    </row>
    <row r="57" spans="2:12" ht="12.75" customHeight="1">
      <c r="B57" s="395"/>
      <c r="C57" s="395"/>
      <c r="D57" s="395"/>
      <c r="E57" s="395"/>
      <c r="F57" s="395"/>
      <c r="G57" s="395"/>
      <c r="H57" s="395"/>
      <c r="I57" s="395"/>
      <c r="J57" s="395"/>
      <c r="K57" s="395"/>
      <c r="L57" s="395"/>
    </row>
    <row r="58" spans="1:12" ht="50.25" customHeight="1">
      <c r="A58" s="1">
        <v>1</v>
      </c>
      <c r="B58" s="651"/>
      <c r="C58" s="651"/>
      <c r="D58" s="651"/>
      <c r="E58" s="651"/>
      <c r="F58" s="651"/>
      <c r="G58" s="651"/>
      <c r="H58" s="651"/>
      <c r="I58" s="651"/>
      <c r="J58" s="651"/>
      <c r="K58" s="651"/>
      <c r="L58" s="651"/>
    </row>
    <row r="59" spans="1:12" ht="50.25" customHeight="1">
      <c r="A59" s="1">
        <v>1</v>
      </c>
      <c r="B59" s="651"/>
      <c r="C59" s="651"/>
      <c r="D59" s="651"/>
      <c r="E59" s="651"/>
      <c r="F59" s="651"/>
      <c r="G59" s="651"/>
      <c r="H59" s="651"/>
      <c r="I59" s="651"/>
      <c r="J59" s="651"/>
      <c r="K59" s="651"/>
      <c r="L59" s="651"/>
    </row>
    <row r="60" spans="1:12" ht="50.25" customHeight="1">
      <c r="A60" s="1">
        <v>1</v>
      </c>
      <c r="B60" s="651"/>
      <c r="C60" s="651"/>
      <c r="D60" s="651"/>
      <c r="E60" s="651"/>
      <c r="F60" s="651"/>
      <c r="G60" s="651"/>
      <c r="H60" s="651"/>
      <c r="I60" s="651"/>
      <c r="J60" s="651"/>
      <c r="K60" s="651"/>
      <c r="L60" s="651"/>
    </row>
    <row r="61" spans="1:12" ht="50.25" customHeight="1">
      <c r="A61" s="1">
        <v>1</v>
      </c>
      <c r="B61" s="651"/>
      <c r="C61" s="651"/>
      <c r="D61" s="651"/>
      <c r="E61" s="651"/>
      <c r="F61" s="651"/>
      <c r="G61" s="651"/>
      <c r="H61" s="651"/>
      <c r="I61" s="651"/>
      <c r="J61" s="651"/>
      <c r="K61" s="651"/>
      <c r="L61" s="651"/>
    </row>
    <row r="62" spans="1:12" ht="50.25" customHeight="1">
      <c r="A62" s="1">
        <v>1</v>
      </c>
      <c r="B62" s="651"/>
      <c r="C62" s="651"/>
      <c r="D62" s="651"/>
      <c r="E62" s="651"/>
      <c r="F62" s="651"/>
      <c r="G62" s="651"/>
      <c r="H62" s="651"/>
      <c r="I62" s="651"/>
      <c r="J62" s="651"/>
      <c r="K62" s="651"/>
      <c r="L62" s="651"/>
    </row>
    <row r="63" spans="1:12" ht="50.25" customHeight="1">
      <c r="A63" s="1">
        <v>1</v>
      </c>
      <c r="B63" s="651"/>
      <c r="C63" s="651"/>
      <c r="D63" s="651"/>
      <c r="E63" s="651"/>
      <c r="F63" s="651"/>
      <c r="G63" s="651"/>
      <c r="H63" s="651"/>
      <c r="I63" s="651"/>
      <c r="J63" s="651"/>
      <c r="K63" s="651"/>
      <c r="L63" s="651"/>
    </row>
    <row r="64" spans="2:12" ht="3" customHeight="1">
      <c r="B64" s="396"/>
      <c r="C64" s="396"/>
      <c r="D64" s="396"/>
      <c r="E64" s="396"/>
      <c r="F64" s="396"/>
      <c r="G64" s="396"/>
      <c r="H64" s="396"/>
      <c r="I64" s="396"/>
      <c r="J64" s="396"/>
      <c r="K64" s="396"/>
      <c r="L64" s="396"/>
    </row>
    <row r="65" spans="2:12" ht="6" customHeight="1">
      <c r="B65" s="396"/>
      <c r="C65" s="396"/>
      <c r="D65" s="396"/>
      <c r="E65" s="396"/>
      <c r="F65" s="396"/>
      <c r="G65" s="396"/>
      <c r="H65" s="396"/>
      <c r="I65" s="396"/>
      <c r="J65" s="396"/>
      <c r="K65" s="396"/>
      <c r="L65" s="396"/>
    </row>
    <row r="66" spans="2:13" ht="9" customHeight="1">
      <c r="B66" s="396"/>
      <c r="C66" s="396"/>
      <c r="D66" s="396"/>
      <c r="E66" s="396"/>
      <c r="F66" s="396"/>
      <c r="G66" s="396"/>
      <c r="H66" s="396"/>
      <c r="I66" s="396"/>
      <c r="J66" s="396"/>
      <c r="K66" s="396"/>
      <c r="L66" s="396"/>
      <c r="M66" s="32"/>
    </row>
    <row r="67" spans="2:12" ht="28.5" customHeight="1">
      <c r="B67" s="672" t="s">
        <v>246</v>
      </c>
      <c r="C67" s="673"/>
      <c r="D67" s="673"/>
      <c r="E67" s="673"/>
      <c r="F67" s="673"/>
      <c r="G67" s="673"/>
      <c r="H67" s="673"/>
      <c r="I67" s="673"/>
      <c r="J67" s="673"/>
      <c r="K67" s="673"/>
      <c r="L67" s="673"/>
    </row>
    <row r="69" spans="2:12" ht="12.75">
      <c r="B69" s="674" t="s">
        <v>247</v>
      </c>
      <c r="C69" s="674"/>
      <c r="D69" s="674"/>
      <c r="E69" s="674"/>
      <c r="F69" s="674"/>
      <c r="G69" s="674"/>
      <c r="H69" s="674"/>
      <c r="I69" s="674"/>
      <c r="J69" s="674"/>
      <c r="K69" s="674"/>
      <c r="L69" s="674"/>
    </row>
    <row r="70" spans="2:12" ht="12.75">
      <c r="B70" s="675" t="s">
        <v>248</v>
      </c>
      <c r="C70" s="675"/>
      <c r="D70" s="675"/>
      <c r="E70" s="675"/>
      <c r="F70" s="675"/>
      <c r="G70" s="675"/>
      <c r="H70" s="675"/>
      <c r="I70" s="675"/>
      <c r="J70" s="675"/>
      <c r="K70" s="675"/>
      <c r="L70" s="675"/>
    </row>
    <row r="71" ht="6.75" customHeight="1"/>
    <row r="72" spans="1:12" ht="49.5" customHeight="1">
      <c r="A72" s="1">
        <v>1</v>
      </c>
      <c r="B72" s="652" t="s">
        <v>570</v>
      </c>
      <c r="C72" s="652"/>
      <c r="D72" s="652"/>
      <c r="E72" s="652"/>
      <c r="F72" s="652"/>
      <c r="G72" s="652"/>
      <c r="H72" s="652"/>
      <c r="I72" s="652"/>
      <c r="J72" s="652"/>
      <c r="K72" s="652"/>
      <c r="L72" s="652"/>
    </row>
    <row r="73" spans="1:12" ht="49.5" customHeight="1">
      <c r="A73" s="1">
        <v>1</v>
      </c>
      <c r="B73" s="652"/>
      <c r="C73" s="652"/>
      <c r="D73" s="652"/>
      <c r="E73" s="652"/>
      <c r="F73" s="652"/>
      <c r="G73" s="652"/>
      <c r="H73" s="652"/>
      <c r="I73" s="652"/>
      <c r="J73" s="652"/>
      <c r="K73" s="652"/>
      <c r="L73" s="652"/>
    </row>
    <row r="74" spans="1:12" ht="49.5" customHeight="1">
      <c r="A74" s="1">
        <v>1</v>
      </c>
      <c r="B74" s="652"/>
      <c r="C74" s="652"/>
      <c r="D74" s="652"/>
      <c r="E74" s="652"/>
      <c r="F74" s="652"/>
      <c r="G74" s="652"/>
      <c r="H74" s="652"/>
      <c r="I74" s="652"/>
      <c r="J74" s="652"/>
      <c r="K74" s="652"/>
      <c r="L74" s="652"/>
    </row>
    <row r="75" spans="1:12" ht="49.5" customHeight="1">
      <c r="A75" s="1">
        <v>1</v>
      </c>
      <c r="B75" s="652"/>
      <c r="C75" s="652"/>
      <c r="D75" s="652"/>
      <c r="E75" s="652"/>
      <c r="F75" s="652"/>
      <c r="G75" s="652"/>
      <c r="H75" s="652"/>
      <c r="I75" s="652"/>
      <c r="J75" s="652"/>
      <c r="K75" s="652"/>
      <c r="L75" s="652"/>
    </row>
    <row r="76" spans="1:12" ht="49.5" customHeight="1">
      <c r="A76" s="1">
        <v>1</v>
      </c>
      <c r="B76" s="652"/>
      <c r="C76" s="652"/>
      <c r="D76" s="652"/>
      <c r="E76" s="652"/>
      <c r="F76" s="652"/>
      <c r="G76" s="652"/>
      <c r="H76" s="652"/>
      <c r="I76" s="652"/>
      <c r="J76" s="652"/>
      <c r="K76" s="652"/>
      <c r="L76" s="652"/>
    </row>
    <row r="77" spans="1:12" ht="49.5" customHeight="1">
      <c r="A77" s="1">
        <v>1</v>
      </c>
      <c r="B77" s="652"/>
      <c r="C77" s="652"/>
      <c r="D77" s="652"/>
      <c r="E77" s="652"/>
      <c r="F77" s="652"/>
      <c r="G77" s="652"/>
      <c r="H77" s="652"/>
      <c r="I77" s="652"/>
      <c r="J77" s="652"/>
      <c r="K77" s="652"/>
      <c r="L77" s="652"/>
    </row>
    <row r="78" spans="1:12" ht="49.5" customHeight="1">
      <c r="A78" s="1">
        <v>1</v>
      </c>
      <c r="B78" s="652"/>
      <c r="C78" s="652"/>
      <c r="D78" s="652"/>
      <c r="E78" s="652"/>
      <c r="F78" s="652"/>
      <c r="G78" s="652"/>
      <c r="H78" s="652"/>
      <c r="I78" s="652"/>
      <c r="J78" s="652"/>
      <c r="K78" s="652"/>
      <c r="L78" s="652"/>
    </row>
    <row r="79" spans="1:12" ht="49.5" customHeight="1">
      <c r="A79" s="1">
        <v>1</v>
      </c>
      <c r="B79" s="652"/>
      <c r="C79" s="652"/>
      <c r="D79" s="652"/>
      <c r="E79" s="652"/>
      <c r="F79" s="652"/>
      <c r="G79" s="652"/>
      <c r="H79" s="652"/>
      <c r="I79" s="652"/>
      <c r="J79" s="652"/>
      <c r="K79" s="652"/>
      <c r="L79" s="652"/>
    </row>
    <row r="80" spans="1:12" ht="49.5" customHeight="1">
      <c r="A80" s="1">
        <v>1</v>
      </c>
      <c r="B80" s="652"/>
      <c r="C80" s="652"/>
      <c r="D80" s="652"/>
      <c r="E80" s="652"/>
      <c r="F80" s="652"/>
      <c r="G80" s="652"/>
      <c r="H80" s="652"/>
      <c r="I80" s="652"/>
      <c r="J80" s="652"/>
      <c r="K80" s="652"/>
      <c r="L80" s="652"/>
    </row>
    <row r="81" spans="1:12" ht="49.5" customHeight="1">
      <c r="A81" s="1">
        <v>1</v>
      </c>
      <c r="B81" s="652"/>
      <c r="C81" s="652"/>
      <c r="D81" s="652"/>
      <c r="E81" s="652"/>
      <c r="F81" s="652"/>
      <c r="G81" s="652"/>
      <c r="H81" s="652"/>
      <c r="I81" s="652"/>
      <c r="J81" s="652"/>
      <c r="K81" s="652"/>
      <c r="L81" s="652"/>
    </row>
    <row r="82" spans="1:12" ht="49.5" customHeight="1">
      <c r="A82" s="1">
        <v>1</v>
      </c>
      <c r="B82" s="652"/>
      <c r="C82" s="652"/>
      <c r="D82" s="652"/>
      <c r="E82" s="652"/>
      <c r="F82" s="652"/>
      <c r="G82" s="652"/>
      <c r="H82" s="652"/>
      <c r="I82" s="652"/>
      <c r="J82" s="652"/>
      <c r="K82" s="652"/>
      <c r="L82" s="652"/>
    </row>
    <row r="83" spans="1:12" ht="49.5" customHeight="1">
      <c r="A83" s="1">
        <v>1</v>
      </c>
      <c r="B83" s="652"/>
      <c r="C83" s="652"/>
      <c r="D83" s="652"/>
      <c r="E83" s="652"/>
      <c r="F83" s="652"/>
      <c r="G83" s="652"/>
      <c r="H83" s="652"/>
      <c r="I83" s="652"/>
      <c r="J83" s="652"/>
      <c r="K83" s="652"/>
      <c r="L83" s="652"/>
    </row>
    <row r="84" spans="1:12" ht="49.5" customHeight="1">
      <c r="A84" s="1">
        <v>1</v>
      </c>
      <c r="B84" s="652"/>
      <c r="C84" s="652"/>
      <c r="D84" s="652"/>
      <c r="E84" s="652"/>
      <c r="F84" s="652"/>
      <c r="G84" s="652"/>
      <c r="H84" s="652"/>
      <c r="I84" s="652"/>
      <c r="J84" s="652"/>
      <c r="K84" s="652"/>
      <c r="L84" s="652"/>
    </row>
    <row r="85" ht="10.5" customHeight="1"/>
    <row r="86" ht="10.5" customHeight="1"/>
    <row r="87" spans="2:12" ht="14.25">
      <c r="B87" s="653" t="s">
        <v>249</v>
      </c>
      <c r="C87" s="653"/>
      <c r="D87" s="653"/>
      <c r="E87" s="653"/>
      <c r="F87" s="653"/>
      <c r="G87" s="653"/>
      <c r="H87" s="653"/>
      <c r="I87" s="653"/>
      <c r="J87" s="653"/>
      <c r="K87" s="653"/>
      <c r="L87" s="653"/>
    </row>
    <row r="88" ht="16.5">
      <c r="B88" s="397"/>
    </row>
    <row r="89" spans="2:12" ht="13.5" customHeight="1">
      <c r="B89" s="653" t="s">
        <v>250</v>
      </c>
      <c r="C89" s="653"/>
      <c r="D89" s="653"/>
      <c r="E89" s="653"/>
      <c r="F89" s="653"/>
      <c r="G89" s="653"/>
      <c r="H89" s="653"/>
      <c r="I89" s="653"/>
      <c r="J89" s="653"/>
      <c r="K89" s="653"/>
      <c r="L89" s="653"/>
    </row>
    <row r="90" ht="8.25" customHeight="1">
      <c r="B90" s="398"/>
    </row>
    <row r="92" spans="2:12" ht="12.75">
      <c r="B92" s="674" t="s">
        <v>251</v>
      </c>
      <c r="C92" s="674"/>
      <c r="D92" s="674"/>
      <c r="E92" s="674"/>
      <c r="F92" s="674"/>
      <c r="G92" s="674"/>
      <c r="H92" s="674"/>
      <c r="I92" s="674"/>
      <c r="J92" s="674"/>
      <c r="K92" s="674"/>
      <c r="L92" s="674"/>
    </row>
    <row r="93" spans="2:12" ht="12.75">
      <c r="B93" s="675" t="s">
        <v>252</v>
      </c>
      <c r="C93" s="675"/>
      <c r="D93" s="675"/>
      <c r="E93" s="675"/>
      <c r="F93" s="675"/>
      <c r="G93" s="675"/>
      <c r="H93" s="675"/>
      <c r="I93" s="675"/>
      <c r="J93" s="675"/>
      <c r="K93" s="675"/>
      <c r="L93" s="675"/>
    </row>
    <row r="95" spans="1:12" ht="49.5" customHeight="1">
      <c r="A95" s="1">
        <v>1</v>
      </c>
      <c r="B95" s="652"/>
      <c r="C95" s="652"/>
      <c r="D95" s="652"/>
      <c r="E95" s="652"/>
      <c r="F95" s="652"/>
      <c r="G95" s="652"/>
      <c r="H95" s="652"/>
      <c r="I95" s="652"/>
      <c r="J95" s="652"/>
      <c r="K95" s="652"/>
      <c r="L95" s="652"/>
    </row>
    <row r="96" spans="1:12" ht="49.5" customHeight="1">
      <c r="A96" s="1">
        <v>1</v>
      </c>
      <c r="B96" s="652"/>
      <c r="C96" s="652"/>
      <c r="D96" s="652"/>
      <c r="E96" s="652"/>
      <c r="F96" s="652"/>
      <c r="G96" s="652"/>
      <c r="H96" s="652"/>
      <c r="I96" s="652"/>
      <c r="J96" s="652"/>
      <c r="K96" s="652"/>
      <c r="L96" s="652"/>
    </row>
    <row r="97" spans="1:12" ht="49.5" customHeight="1">
      <c r="A97" s="1">
        <v>1</v>
      </c>
      <c r="B97" s="652"/>
      <c r="C97" s="652"/>
      <c r="D97" s="652"/>
      <c r="E97" s="652"/>
      <c r="F97" s="652"/>
      <c r="G97" s="652"/>
      <c r="H97" s="652"/>
      <c r="I97" s="652"/>
      <c r="J97" s="652"/>
      <c r="K97" s="652"/>
      <c r="L97" s="652"/>
    </row>
    <row r="98" spans="1:12" ht="49.5" customHeight="1">
      <c r="A98" s="1">
        <v>1</v>
      </c>
      <c r="B98" s="652"/>
      <c r="C98" s="652"/>
      <c r="D98" s="652"/>
      <c r="E98" s="652"/>
      <c r="F98" s="652"/>
      <c r="G98" s="652"/>
      <c r="H98" s="652"/>
      <c r="I98" s="652"/>
      <c r="J98" s="652"/>
      <c r="K98" s="652"/>
      <c r="L98" s="652"/>
    </row>
    <row r="99" spans="1:12" ht="49.5" customHeight="1">
      <c r="A99" s="1">
        <v>1</v>
      </c>
      <c r="B99" s="652"/>
      <c r="C99" s="652"/>
      <c r="D99" s="652"/>
      <c r="E99" s="652"/>
      <c r="F99" s="652"/>
      <c r="G99" s="652"/>
      <c r="H99" s="652"/>
      <c r="I99" s="652"/>
      <c r="J99" s="652"/>
      <c r="K99" s="652"/>
      <c r="L99" s="652"/>
    </row>
    <row r="100" spans="1:12" ht="49.5" customHeight="1">
      <c r="A100" s="1">
        <v>1</v>
      </c>
      <c r="B100" s="652"/>
      <c r="C100" s="652"/>
      <c r="D100" s="652"/>
      <c r="E100" s="652"/>
      <c r="F100" s="652"/>
      <c r="G100" s="652"/>
      <c r="H100" s="652"/>
      <c r="I100" s="652"/>
      <c r="J100" s="652"/>
      <c r="K100" s="652"/>
      <c r="L100" s="652"/>
    </row>
    <row r="101" spans="1:12" ht="49.5" customHeight="1">
      <c r="A101" s="1">
        <v>1</v>
      </c>
      <c r="B101" s="652"/>
      <c r="C101" s="652"/>
      <c r="D101" s="652"/>
      <c r="E101" s="652"/>
      <c r="F101" s="652"/>
      <c r="G101" s="652"/>
      <c r="H101" s="652"/>
      <c r="I101" s="652"/>
      <c r="J101" s="652"/>
      <c r="K101" s="652"/>
      <c r="L101" s="652"/>
    </row>
    <row r="102" spans="1:12" ht="49.5" customHeight="1">
      <c r="A102" s="1">
        <v>1</v>
      </c>
      <c r="B102" s="652"/>
      <c r="C102" s="652"/>
      <c r="D102" s="652"/>
      <c r="E102" s="652"/>
      <c r="F102" s="652"/>
      <c r="G102" s="652"/>
      <c r="H102" s="652"/>
      <c r="I102" s="652"/>
      <c r="J102" s="652"/>
      <c r="K102" s="652"/>
      <c r="L102" s="652"/>
    </row>
    <row r="103" spans="1:12" ht="49.5" customHeight="1">
      <c r="A103" s="1">
        <v>1</v>
      </c>
      <c r="B103" s="652"/>
      <c r="C103" s="652"/>
      <c r="D103" s="652"/>
      <c r="E103" s="652"/>
      <c r="F103" s="652"/>
      <c r="G103" s="652"/>
      <c r="H103" s="652"/>
      <c r="I103" s="652"/>
      <c r="J103" s="652"/>
      <c r="K103" s="652"/>
      <c r="L103" s="652"/>
    </row>
    <row r="104" spans="1:12" ht="49.5" customHeight="1">
      <c r="A104" s="1">
        <v>1</v>
      </c>
      <c r="B104" s="652"/>
      <c r="C104" s="652"/>
      <c r="D104" s="652"/>
      <c r="E104" s="652"/>
      <c r="F104" s="652"/>
      <c r="G104" s="652"/>
      <c r="H104" s="652"/>
      <c r="I104" s="652"/>
      <c r="J104" s="652"/>
      <c r="K104" s="652"/>
      <c r="L104" s="652"/>
    </row>
    <row r="105" spans="1:12" ht="49.5" customHeight="1">
      <c r="A105" s="1">
        <v>1</v>
      </c>
      <c r="B105" s="652"/>
      <c r="C105" s="652"/>
      <c r="D105" s="652"/>
      <c r="E105" s="652"/>
      <c r="F105" s="652"/>
      <c r="G105" s="652"/>
      <c r="H105" s="652"/>
      <c r="I105" s="652"/>
      <c r="J105" s="652"/>
      <c r="K105" s="652"/>
      <c r="L105" s="652"/>
    </row>
    <row r="106" spans="1:12" ht="49.5" customHeight="1">
      <c r="A106" s="1">
        <v>1</v>
      </c>
      <c r="B106" s="652"/>
      <c r="C106" s="652"/>
      <c r="D106" s="652"/>
      <c r="E106" s="652"/>
      <c r="F106" s="652"/>
      <c r="G106" s="652"/>
      <c r="H106" s="652"/>
      <c r="I106" s="652"/>
      <c r="J106" s="652"/>
      <c r="K106" s="652"/>
      <c r="L106" s="652"/>
    </row>
    <row r="107" spans="1:12" ht="49.5" customHeight="1">
      <c r="A107" s="1">
        <v>1</v>
      </c>
      <c r="B107" s="652"/>
      <c r="C107" s="652"/>
      <c r="D107" s="652"/>
      <c r="E107" s="652"/>
      <c r="F107" s="652"/>
      <c r="G107" s="652"/>
      <c r="H107" s="652"/>
      <c r="I107" s="652"/>
      <c r="J107" s="652"/>
      <c r="K107" s="652"/>
      <c r="L107" s="652"/>
    </row>
    <row r="108" ht="7.5" customHeight="1"/>
  </sheetData>
  <sheetProtection password="DFAF" sheet="1" objects="1" scenarios="1"/>
  <mergeCells count="131">
    <mergeCell ref="B89:L89"/>
    <mergeCell ref="B92:L92"/>
    <mergeCell ref="B93:L93"/>
    <mergeCell ref="B107:L107"/>
    <mergeCell ref="B98:L98"/>
    <mergeCell ref="B99:L99"/>
    <mergeCell ref="B100:L100"/>
    <mergeCell ref="B106:L106"/>
    <mergeCell ref="B95:L95"/>
    <mergeCell ref="B96:L96"/>
    <mergeCell ref="B60:L60"/>
    <mergeCell ref="B67:L67"/>
    <mergeCell ref="B69:L69"/>
    <mergeCell ref="B70:L70"/>
    <mergeCell ref="B61:L61"/>
    <mergeCell ref="B55:G55"/>
    <mergeCell ref="H55:L55"/>
    <mergeCell ref="B56:G56"/>
    <mergeCell ref="H56:L56"/>
    <mergeCell ref="B58:L58"/>
    <mergeCell ref="H53:L53"/>
    <mergeCell ref="B53:G53"/>
    <mergeCell ref="B54:G54"/>
    <mergeCell ref="H54:L54"/>
    <mergeCell ref="H50:L50"/>
    <mergeCell ref="B50:G50"/>
    <mergeCell ref="H52:L52"/>
    <mergeCell ref="B52:G52"/>
    <mergeCell ref="B51:G51"/>
    <mergeCell ref="H51:L51"/>
    <mergeCell ref="B47:G47"/>
    <mergeCell ref="H47:L47"/>
    <mergeCell ref="H49:L49"/>
    <mergeCell ref="B49:G49"/>
    <mergeCell ref="B48:G48"/>
    <mergeCell ref="H48:L48"/>
    <mergeCell ref="H46:L46"/>
    <mergeCell ref="B44:G44"/>
    <mergeCell ref="H44:L44"/>
    <mergeCell ref="B42:G42"/>
    <mergeCell ref="H42:L42"/>
    <mergeCell ref="B43:G43"/>
    <mergeCell ref="H43:L43"/>
    <mergeCell ref="B45:G45"/>
    <mergeCell ref="H45:L45"/>
    <mergeCell ref="B46:G46"/>
    <mergeCell ref="H38:L38"/>
    <mergeCell ref="B38:G38"/>
    <mergeCell ref="H41:L41"/>
    <mergeCell ref="B41:G41"/>
    <mergeCell ref="B40:G40"/>
    <mergeCell ref="I40:L40"/>
    <mergeCell ref="B39:G39"/>
    <mergeCell ref="I39:L39"/>
    <mergeCell ref="H37:L37"/>
    <mergeCell ref="B37:G37"/>
    <mergeCell ref="H33:L33"/>
    <mergeCell ref="B33:G33"/>
    <mergeCell ref="H35:L35"/>
    <mergeCell ref="B35:G35"/>
    <mergeCell ref="B34:G34"/>
    <mergeCell ref="H34:L34"/>
    <mergeCell ref="H36:L36"/>
    <mergeCell ref="B36:G36"/>
    <mergeCell ref="B31:G31"/>
    <mergeCell ref="B32:G32"/>
    <mergeCell ref="H32:L32"/>
    <mergeCell ref="B3:L3"/>
    <mergeCell ref="H31:L31"/>
    <mergeCell ref="B24:G24"/>
    <mergeCell ref="H25:L25"/>
    <mergeCell ref="B25:G25"/>
    <mergeCell ref="B27:G27"/>
    <mergeCell ref="H27:L27"/>
    <mergeCell ref="H29:L29"/>
    <mergeCell ref="B2:L2"/>
    <mergeCell ref="B9:L9"/>
    <mergeCell ref="B11:L11"/>
    <mergeCell ref="B10:L10"/>
    <mergeCell ref="B7:L7"/>
    <mergeCell ref="B5:L5"/>
    <mergeCell ref="B6:L6"/>
    <mergeCell ref="B13:L13"/>
    <mergeCell ref="B14:L14"/>
    <mergeCell ref="H30:L30"/>
    <mergeCell ref="B30:G30"/>
    <mergeCell ref="B21:G21"/>
    <mergeCell ref="H19:L19"/>
    <mergeCell ref="H23:L23"/>
    <mergeCell ref="B26:G26"/>
    <mergeCell ref="H26:L26"/>
    <mergeCell ref="H24:L24"/>
    <mergeCell ref="B28:G28"/>
    <mergeCell ref="B29:G29"/>
    <mergeCell ref="K16:L16"/>
    <mergeCell ref="B19:G19"/>
    <mergeCell ref="B16:J16"/>
    <mergeCell ref="H17:L17"/>
    <mergeCell ref="B17:G17"/>
    <mergeCell ref="H18:L18"/>
    <mergeCell ref="B18:G18"/>
    <mergeCell ref="B84:L84"/>
    <mergeCell ref="B59:L59"/>
    <mergeCell ref="B62:L62"/>
    <mergeCell ref="H20:L20"/>
    <mergeCell ref="B20:G20"/>
    <mergeCell ref="H21:L21"/>
    <mergeCell ref="H28:L28"/>
    <mergeCell ref="H22:L22"/>
    <mergeCell ref="B22:G22"/>
    <mergeCell ref="B23:G23"/>
    <mergeCell ref="B79:L79"/>
    <mergeCell ref="B97:L97"/>
    <mergeCell ref="B74:L74"/>
    <mergeCell ref="B75:L75"/>
    <mergeCell ref="B76:L76"/>
    <mergeCell ref="B77:L77"/>
    <mergeCell ref="B87:L87"/>
    <mergeCell ref="B82:L82"/>
    <mergeCell ref="B80:L80"/>
    <mergeCell ref="B83:L83"/>
    <mergeCell ref="B63:L63"/>
    <mergeCell ref="B81:L81"/>
    <mergeCell ref="B72:L72"/>
    <mergeCell ref="B73:L73"/>
    <mergeCell ref="B105:L105"/>
    <mergeCell ref="B104:L104"/>
    <mergeCell ref="B101:L101"/>
    <mergeCell ref="B102:L102"/>
    <mergeCell ref="B103:L103"/>
    <mergeCell ref="B78:L78"/>
  </mergeCells>
  <printOptions/>
  <pageMargins left="0.984251968503937" right="0.2362204724409449" top="0.5905511811023623" bottom="0.5905511811023623" header="0.4330708661417323" footer="0.4724409448818898"/>
  <pageSetup horizontalDpi="600" verticalDpi="600" orientation="portrait" paperSize="9" r:id="rId2"/>
  <rowBreaks count="2" manualBreakCount="2">
    <brk id="65" max="255" man="1"/>
    <brk id="8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7"/>
  <dimension ref="B1:K87"/>
  <sheetViews>
    <sheetView showGridLines="0" showRowColHeaders="0" zoomScalePageLayoutView="0" workbookViewId="0" topLeftCell="B2">
      <selection activeCell="J85" sqref="J85"/>
    </sheetView>
  </sheetViews>
  <sheetFormatPr defaultColWidth="9.00390625" defaultRowHeight="12.75"/>
  <cols>
    <col min="1" max="1" width="2.375" style="174" hidden="1" customWidth="1"/>
    <col min="2" max="2" width="50.75390625" style="174" customWidth="1"/>
    <col min="3" max="3" width="5.75390625" style="174" customWidth="1"/>
    <col min="4" max="4" width="8.75390625" style="174" customWidth="1"/>
    <col min="5" max="10" width="11.75390625" style="174" customWidth="1"/>
    <col min="11" max="11" width="1.00390625" style="174" customWidth="1"/>
    <col min="12" max="16384" width="9.125" style="174" customWidth="1"/>
  </cols>
  <sheetData>
    <row r="1" spans="2:10" ht="12.75" hidden="1">
      <c r="B1" s="174" t="s">
        <v>528</v>
      </c>
      <c r="J1" s="174" t="s">
        <v>529</v>
      </c>
    </row>
    <row r="2" spans="2:10" ht="14.25" customHeight="1">
      <c r="B2" s="701" t="s">
        <v>253</v>
      </c>
      <c r="C2" s="701"/>
      <c r="D2" s="701"/>
      <c r="E2" s="701"/>
      <c r="F2" s="701"/>
      <c r="G2" s="701"/>
      <c r="H2" s="701"/>
      <c r="I2" s="701"/>
      <c r="J2" s="701"/>
    </row>
    <row r="3" spans="2:10" ht="13.5" customHeight="1">
      <c r="B3" s="700" t="s">
        <v>33</v>
      </c>
      <c r="C3" s="700"/>
      <c r="D3" s="700"/>
      <c r="E3" s="700"/>
      <c r="G3" s="399"/>
      <c r="H3" s="399"/>
      <c r="I3" s="702" t="s">
        <v>254</v>
      </c>
      <c r="J3" s="702"/>
    </row>
    <row r="4" spans="2:11" ht="9.75" customHeight="1">
      <c r="B4" s="625" t="s">
        <v>255</v>
      </c>
      <c r="C4" s="589" t="s">
        <v>27</v>
      </c>
      <c r="D4" s="589" t="s">
        <v>256</v>
      </c>
      <c r="E4" s="589" t="s">
        <v>257</v>
      </c>
      <c r="F4" s="625" t="s">
        <v>258</v>
      </c>
      <c r="G4" s="627"/>
      <c r="H4" s="625" t="s">
        <v>259</v>
      </c>
      <c r="I4" s="627"/>
      <c r="J4" s="589" t="s">
        <v>260</v>
      </c>
      <c r="K4" s="198"/>
    </row>
    <row r="5" spans="2:11" ht="3.75" customHeight="1">
      <c r="B5" s="628"/>
      <c r="C5" s="697"/>
      <c r="D5" s="697"/>
      <c r="E5" s="697"/>
      <c r="F5" s="631"/>
      <c r="G5" s="633"/>
      <c r="H5" s="631"/>
      <c r="I5" s="633"/>
      <c r="J5" s="697"/>
      <c r="K5" s="198"/>
    </row>
    <row r="6" spans="2:11" ht="19.5" customHeight="1">
      <c r="B6" s="628"/>
      <c r="C6" s="697"/>
      <c r="D6" s="697"/>
      <c r="E6" s="697"/>
      <c r="F6" s="625" t="s">
        <v>261</v>
      </c>
      <c r="G6" s="589" t="s">
        <v>262</v>
      </c>
      <c r="H6" s="589" t="s">
        <v>261</v>
      </c>
      <c r="I6" s="589" t="s">
        <v>262</v>
      </c>
      <c r="J6" s="697"/>
      <c r="K6" s="198"/>
    </row>
    <row r="7" spans="2:11" ht="14.25" customHeight="1">
      <c r="B7" s="631"/>
      <c r="C7" s="590"/>
      <c r="D7" s="590"/>
      <c r="E7" s="590"/>
      <c r="F7" s="631"/>
      <c r="G7" s="590"/>
      <c r="H7" s="590"/>
      <c r="I7" s="590"/>
      <c r="J7" s="590"/>
      <c r="K7" s="198"/>
    </row>
    <row r="8" spans="2:11" ht="10.5" customHeight="1">
      <c r="B8" s="400">
        <v>1</v>
      </c>
      <c r="C8" s="401">
        <v>2</v>
      </c>
      <c r="D8" s="401">
        <v>3</v>
      </c>
      <c r="E8" s="401">
        <v>4</v>
      </c>
      <c r="F8" s="401">
        <v>5</v>
      </c>
      <c r="G8" s="401">
        <v>6</v>
      </c>
      <c r="H8" s="401">
        <v>7</v>
      </c>
      <c r="I8" s="401">
        <v>8</v>
      </c>
      <c r="J8" s="401">
        <v>9</v>
      </c>
      <c r="K8" s="198"/>
    </row>
    <row r="9" spans="2:11" ht="15.75" customHeight="1">
      <c r="B9" s="402" t="s">
        <v>263</v>
      </c>
      <c r="C9" s="703"/>
      <c r="D9" s="704"/>
      <c r="E9" s="704"/>
      <c r="F9" s="704"/>
      <c r="G9" s="704"/>
      <c r="H9" s="704"/>
      <c r="I9" s="704"/>
      <c r="J9" s="705"/>
      <c r="K9" s="198"/>
    </row>
    <row r="10" spans="2:11" ht="13.5" customHeight="1">
      <c r="B10" s="403" t="s">
        <v>541</v>
      </c>
      <c r="C10" s="682" t="s">
        <v>34</v>
      </c>
      <c r="D10" s="679"/>
      <c r="E10" s="683"/>
      <c r="F10" s="683"/>
      <c r="G10" s="683"/>
      <c r="H10" s="683"/>
      <c r="I10" s="683"/>
      <c r="J10" s="683"/>
      <c r="K10" s="198"/>
    </row>
    <row r="11" spans="2:11" ht="12" customHeight="1">
      <c r="B11" s="404" t="s">
        <v>264</v>
      </c>
      <c r="C11" s="682"/>
      <c r="D11" s="679"/>
      <c r="E11" s="683"/>
      <c r="F11" s="683"/>
      <c r="G11" s="683"/>
      <c r="H11" s="683"/>
      <c r="I11" s="683"/>
      <c r="J11" s="683"/>
      <c r="K11" s="198"/>
    </row>
    <row r="12" spans="2:11" ht="12" customHeight="1">
      <c r="B12" s="405" t="s">
        <v>265</v>
      </c>
      <c r="C12" s="406" t="s">
        <v>266</v>
      </c>
      <c r="D12" s="518"/>
      <c r="E12" s="407"/>
      <c r="F12" s="407"/>
      <c r="G12" s="407"/>
      <c r="H12" s="407"/>
      <c r="I12" s="407"/>
      <c r="J12" s="407"/>
      <c r="K12" s="198"/>
    </row>
    <row r="13" spans="2:11" ht="12" customHeight="1">
      <c r="B13" s="405" t="s">
        <v>267</v>
      </c>
      <c r="C13" s="406" t="s">
        <v>268</v>
      </c>
      <c r="D13" s="518"/>
      <c r="E13" s="407"/>
      <c r="F13" s="407"/>
      <c r="G13" s="407"/>
      <c r="H13" s="407"/>
      <c r="I13" s="407"/>
      <c r="J13" s="407"/>
      <c r="K13" s="198"/>
    </row>
    <row r="14" spans="2:11" ht="12" customHeight="1">
      <c r="B14" s="405" t="s">
        <v>269</v>
      </c>
      <c r="C14" s="406" t="s">
        <v>270</v>
      </c>
      <c r="D14" s="518"/>
      <c r="E14" s="407"/>
      <c r="F14" s="407"/>
      <c r="G14" s="408"/>
      <c r="H14" s="407"/>
      <c r="I14" s="408"/>
      <c r="J14" s="407"/>
      <c r="K14" s="198"/>
    </row>
    <row r="15" spans="2:11" ht="12.75" customHeight="1">
      <c r="B15" s="403" t="s">
        <v>542</v>
      </c>
      <c r="C15" s="685" t="s">
        <v>37</v>
      </c>
      <c r="D15" s="679"/>
      <c r="E15" s="683"/>
      <c r="F15" s="683"/>
      <c r="G15" s="683"/>
      <c r="H15" s="683"/>
      <c r="I15" s="683"/>
      <c r="J15" s="683"/>
      <c r="K15" s="198"/>
    </row>
    <row r="16" spans="2:11" ht="12" customHeight="1">
      <c r="B16" s="404" t="s">
        <v>264</v>
      </c>
      <c r="C16" s="686"/>
      <c r="D16" s="679"/>
      <c r="E16" s="683"/>
      <c r="F16" s="683"/>
      <c r="G16" s="683"/>
      <c r="H16" s="683"/>
      <c r="I16" s="683"/>
      <c r="J16" s="683"/>
      <c r="K16" s="198"/>
    </row>
    <row r="17" spans="2:11" ht="12" customHeight="1">
      <c r="B17" s="405" t="s">
        <v>265</v>
      </c>
      <c r="C17" s="406" t="s">
        <v>271</v>
      </c>
      <c r="D17" s="518"/>
      <c r="E17" s="407"/>
      <c r="F17" s="407"/>
      <c r="G17" s="407"/>
      <c r="H17" s="407"/>
      <c r="I17" s="407"/>
      <c r="J17" s="407"/>
      <c r="K17" s="198"/>
    </row>
    <row r="18" spans="2:11" ht="12" customHeight="1">
      <c r="B18" s="405" t="s">
        <v>267</v>
      </c>
      <c r="C18" s="406" t="s">
        <v>272</v>
      </c>
      <c r="D18" s="518"/>
      <c r="E18" s="407"/>
      <c r="F18" s="407"/>
      <c r="G18" s="408"/>
      <c r="H18" s="407"/>
      <c r="I18" s="408"/>
      <c r="J18" s="407"/>
      <c r="K18" s="198"/>
    </row>
    <row r="19" spans="2:11" ht="12" customHeight="1">
      <c r="B19" s="405" t="s">
        <v>269</v>
      </c>
      <c r="C19" s="406" t="s">
        <v>273</v>
      </c>
      <c r="D19" s="518"/>
      <c r="E19" s="407"/>
      <c r="F19" s="407"/>
      <c r="G19" s="407"/>
      <c r="H19" s="407"/>
      <c r="I19" s="407"/>
      <c r="J19" s="407"/>
      <c r="K19" s="198"/>
    </row>
    <row r="20" spans="2:11" ht="13.5" customHeight="1">
      <c r="B20" s="403" t="s">
        <v>274</v>
      </c>
      <c r="C20" s="698" t="s">
        <v>40</v>
      </c>
      <c r="D20" s="684"/>
      <c r="E20" s="680"/>
      <c r="F20" s="680"/>
      <c r="G20" s="680"/>
      <c r="H20" s="680"/>
      <c r="I20" s="680"/>
      <c r="J20" s="680"/>
      <c r="K20" s="198"/>
    </row>
    <row r="21" spans="2:11" ht="12" customHeight="1">
      <c r="B21" s="404" t="s">
        <v>264</v>
      </c>
      <c r="C21" s="699"/>
      <c r="D21" s="678"/>
      <c r="E21" s="681"/>
      <c r="F21" s="681"/>
      <c r="G21" s="681"/>
      <c r="H21" s="681"/>
      <c r="I21" s="681"/>
      <c r="J21" s="681"/>
      <c r="K21" s="198"/>
    </row>
    <row r="22" spans="2:11" ht="12" customHeight="1">
      <c r="B22" s="405" t="s">
        <v>265</v>
      </c>
      <c r="C22" s="409" t="s">
        <v>182</v>
      </c>
      <c r="D22" s="518"/>
      <c r="E22" s="407"/>
      <c r="F22" s="407"/>
      <c r="G22" s="407"/>
      <c r="H22" s="407"/>
      <c r="I22" s="407"/>
      <c r="J22" s="407"/>
      <c r="K22" s="198"/>
    </row>
    <row r="23" spans="2:11" ht="12" customHeight="1">
      <c r="B23" s="405" t="s">
        <v>267</v>
      </c>
      <c r="C23" s="406" t="s">
        <v>275</v>
      </c>
      <c r="D23" s="518"/>
      <c r="E23" s="407"/>
      <c r="F23" s="407"/>
      <c r="G23" s="407"/>
      <c r="H23" s="407"/>
      <c r="I23" s="407"/>
      <c r="J23" s="407"/>
      <c r="K23" s="198"/>
    </row>
    <row r="24" spans="2:11" ht="12" customHeight="1">
      <c r="B24" s="405" t="s">
        <v>269</v>
      </c>
      <c r="C24" s="406" t="s">
        <v>276</v>
      </c>
      <c r="D24" s="518"/>
      <c r="E24" s="407"/>
      <c r="F24" s="407"/>
      <c r="G24" s="408"/>
      <c r="H24" s="407"/>
      <c r="I24" s="408"/>
      <c r="J24" s="407"/>
      <c r="K24" s="198"/>
    </row>
    <row r="25" spans="2:11" ht="13.5" customHeight="1">
      <c r="B25" s="403" t="s">
        <v>543</v>
      </c>
      <c r="C25" s="682" t="s">
        <v>43</v>
      </c>
      <c r="D25" s="679"/>
      <c r="E25" s="683">
        <v>55850</v>
      </c>
      <c r="F25" s="683">
        <f>F27-F28</f>
        <v>924</v>
      </c>
      <c r="G25" s="683"/>
      <c r="H25" s="683">
        <f>H27-H28</f>
        <v>31608</v>
      </c>
      <c r="I25" s="683"/>
      <c r="J25" s="680">
        <f>E25+F25-H25</f>
        <v>25166</v>
      </c>
      <c r="K25" s="198"/>
    </row>
    <row r="26" spans="2:10" ht="12" customHeight="1">
      <c r="B26" s="404" t="s">
        <v>264</v>
      </c>
      <c r="C26" s="682"/>
      <c r="D26" s="679"/>
      <c r="E26" s="683"/>
      <c r="F26" s="683"/>
      <c r="G26" s="683"/>
      <c r="H26" s="683"/>
      <c r="I26" s="683"/>
      <c r="J26" s="681"/>
    </row>
    <row r="27" spans="2:10" ht="12" customHeight="1">
      <c r="B27" s="405" t="s">
        <v>277</v>
      </c>
      <c r="C27" s="406" t="s">
        <v>278</v>
      </c>
      <c r="D27" s="518"/>
      <c r="E27" s="407">
        <v>80751</v>
      </c>
      <c r="F27" s="407">
        <f>15141+2423</f>
        <v>17564</v>
      </c>
      <c r="G27" s="407"/>
      <c r="H27" s="407">
        <v>51501</v>
      </c>
      <c r="I27" s="407"/>
      <c r="J27" s="407">
        <f>E27+F27-H27</f>
        <v>46814</v>
      </c>
    </row>
    <row r="28" spans="2:10" ht="12" customHeight="1">
      <c r="B28" s="405" t="s">
        <v>267</v>
      </c>
      <c r="C28" s="406" t="s">
        <v>279</v>
      </c>
      <c r="D28" s="520"/>
      <c r="E28" s="410">
        <v>24901</v>
      </c>
      <c r="F28" s="410">
        <v>16640</v>
      </c>
      <c r="G28" s="410"/>
      <c r="H28" s="410">
        <v>19893</v>
      </c>
      <c r="I28" s="410"/>
      <c r="J28" s="407">
        <f>E28+F28-H28</f>
        <v>21648</v>
      </c>
    </row>
    <row r="29" spans="2:10" ht="12" customHeight="1">
      <c r="B29" s="405" t="s">
        <v>269</v>
      </c>
      <c r="C29" s="406" t="s">
        <v>280</v>
      </c>
      <c r="D29" s="518"/>
      <c r="E29" s="407"/>
      <c r="F29" s="407"/>
      <c r="G29" s="408"/>
      <c r="H29" s="407"/>
      <c r="I29" s="408"/>
      <c r="J29" s="407"/>
    </row>
    <row r="30" spans="2:10" ht="13.5" customHeight="1">
      <c r="B30" s="403" t="s">
        <v>544</v>
      </c>
      <c r="C30" s="685" t="s">
        <v>46</v>
      </c>
      <c r="D30" s="684"/>
      <c r="E30" s="680">
        <v>81596</v>
      </c>
      <c r="F30" s="680">
        <f>F32-F33</f>
        <v>-1808</v>
      </c>
      <c r="G30" s="680"/>
      <c r="H30" s="680">
        <f>H32-H33</f>
        <v>2950</v>
      </c>
      <c r="I30" s="680"/>
      <c r="J30" s="680">
        <f>E30+F30-H30</f>
        <v>76838</v>
      </c>
    </row>
    <row r="31" spans="2:10" ht="12" customHeight="1">
      <c r="B31" s="404" t="s">
        <v>264</v>
      </c>
      <c r="C31" s="686"/>
      <c r="D31" s="678"/>
      <c r="E31" s="681"/>
      <c r="F31" s="681"/>
      <c r="G31" s="681"/>
      <c r="H31" s="681"/>
      <c r="I31" s="681"/>
      <c r="J31" s="681"/>
    </row>
    <row r="32" spans="2:10" ht="12" customHeight="1">
      <c r="B32" s="405" t="s">
        <v>265</v>
      </c>
      <c r="C32" s="406" t="s">
        <v>156</v>
      </c>
      <c r="D32" s="518"/>
      <c r="E32" s="407">
        <v>149367</v>
      </c>
      <c r="F32" s="407">
        <v>13829</v>
      </c>
      <c r="G32" s="407"/>
      <c r="H32" s="407">
        <v>7025</v>
      </c>
      <c r="I32" s="407"/>
      <c r="J32" s="407">
        <f>E32+F32-H32</f>
        <v>156171</v>
      </c>
    </row>
    <row r="33" spans="2:10" ht="12" customHeight="1">
      <c r="B33" s="405" t="s">
        <v>267</v>
      </c>
      <c r="C33" s="406" t="s">
        <v>157</v>
      </c>
      <c r="D33" s="518"/>
      <c r="E33" s="407">
        <v>67771</v>
      </c>
      <c r="F33" s="407">
        <v>15637</v>
      </c>
      <c r="G33" s="407"/>
      <c r="H33" s="407">
        <v>4075</v>
      </c>
      <c r="I33" s="407"/>
      <c r="J33" s="407">
        <f>E33+F33-H33</f>
        <v>79333</v>
      </c>
    </row>
    <row r="34" spans="2:10" ht="12" customHeight="1">
      <c r="B34" s="411" t="s">
        <v>269</v>
      </c>
      <c r="C34" s="412" t="s">
        <v>281</v>
      </c>
      <c r="D34" s="518"/>
      <c r="E34" s="407"/>
      <c r="F34" s="407"/>
      <c r="G34" s="408"/>
      <c r="H34" s="407"/>
      <c r="I34" s="408"/>
      <c r="J34" s="407"/>
    </row>
    <row r="35" spans="2:10" ht="13.5" customHeight="1">
      <c r="B35" s="413" t="s">
        <v>282</v>
      </c>
      <c r="C35" s="682" t="s">
        <v>49</v>
      </c>
      <c r="D35" s="679"/>
      <c r="E35" s="683">
        <v>5208</v>
      </c>
      <c r="F35" s="683">
        <f>F37-F38</f>
        <v>-2100</v>
      </c>
      <c r="G35" s="683"/>
      <c r="H35" s="683">
        <f>H37-H38</f>
        <v>-1265</v>
      </c>
      <c r="I35" s="683"/>
      <c r="J35" s="683">
        <f>J37-J38</f>
        <v>4373</v>
      </c>
    </row>
    <row r="36" spans="2:10" ht="12" customHeight="1">
      <c r="B36" s="414" t="s">
        <v>264</v>
      </c>
      <c r="C36" s="682"/>
      <c r="D36" s="679"/>
      <c r="E36" s="683"/>
      <c r="F36" s="683"/>
      <c r="G36" s="683"/>
      <c r="H36" s="683"/>
      <c r="I36" s="683"/>
      <c r="J36" s="683"/>
    </row>
    <row r="37" spans="2:10" ht="12" customHeight="1">
      <c r="B37" s="414" t="s">
        <v>283</v>
      </c>
      <c r="C37" s="415" t="s">
        <v>284</v>
      </c>
      <c r="D37" s="520"/>
      <c r="E37" s="410">
        <v>14091</v>
      </c>
      <c r="F37" s="410">
        <v>310</v>
      </c>
      <c r="G37" s="410"/>
      <c r="H37" s="410">
        <v>479</v>
      </c>
      <c r="I37" s="410"/>
      <c r="J37" s="410">
        <f>E37+F37-H37</f>
        <v>13922</v>
      </c>
    </row>
    <row r="38" spans="2:10" ht="12" customHeight="1">
      <c r="B38" s="238" t="s">
        <v>267</v>
      </c>
      <c r="C38" s="406" t="s">
        <v>285</v>
      </c>
      <c r="D38" s="518"/>
      <c r="E38" s="407">
        <v>8883</v>
      </c>
      <c r="F38" s="407">
        <v>2410</v>
      </c>
      <c r="G38" s="407"/>
      <c r="H38" s="407">
        <v>1744</v>
      </c>
      <c r="I38" s="407"/>
      <c r="J38" s="407">
        <f>E38+F38-H38</f>
        <v>9549</v>
      </c>
    </row>
    <row r="39" spans="2:10" ht="12" customHeight="1">
      <c r="B39" s="238" t="s">
        <v>269</v>
      </c>
      <c r="C39" s="406" t="s">
        <v>286</v>
      </c>
      <c r="D39" s="518"/>
      <c r="E39" s="407"/>
      <c r="F39" s="407"/>
      <c r="G39" s="408"/>
      <c r="H39" s="407"/>
      <c r="I39" s="408"/>
      <c r="J39" s="407"/>
    </row>
    <row r="40" spans="2:10" ht="13.5" customHeight="1">
      <c r="B40" s="413" t="s">
        <v>545</v>
      </c>
      <c r="C40" s="685" t="s">
        <v>52</v>
      </c>
      <c r="D40" s="684"/>
      <c r="E40" s="680"/>
      <c r="F40" s="680"/>
      <c r="G40" s="680"/>
      <c r="H40" s="680"/>
      <c r="I40" s="680"/>
      <c r="J40" s="680"/>
    </row>
    <row r="41" spans="2:10" ht="12" customHeight="1">
      <c r="B41" s="416" t="s">
        <v>264</v>
      </c>
      <c r="C41" s="686"/>
      <c r="D41" s="678"/>
      <c r="E41" s="681"/>
      <c r="F41" s="681"/>
      <c r="G41" s="681"/>
      <c r="H41" s="681"/>
      <c r="I41" s="681"/>
      <c r="J41" s="681"/>
    </row>
    <row r="42" spans="2:10" ht="12" customHeight="1">
      <c r="B42" s="238" t="s">
        <v>265</v>
      </c>
      <c r="C42" s="406" t="s">
        <v>53</v>
      </c>
      <c r="D42" s="518"/>
      <c r="E42" s="407"/>
      <c r="F42" s="407"/>
      <c r="G42" s="407"/>
      <c r="H42" s="407"/>
      <c r="I42" s="407"/>
      <c r="J42" s="407"/>
    </row>
    <row r="43" spans="2:10" ht="12" customHeight="1">
      <c r="B43" s="238" t="s">
        <v>267</v>
      </c>
      <c r="C43" s="406" t="s">
        <v>54</v>
      </c>
      <c r="D43" s="518"/>
      <c r="E43" s="407"/>
      <c r="F43" s="407"/>
      <c r="G43" s="407"/>
      <c r="H43" s="407"/>
      <c r="I43" s="407"/>
      <c r="J43" s="407"/>
    </row>
    <row r="44" spans="2:10" ht="12" customHeight="1">
      <c r="B44" s="238" t="s">
        <v>269</v>
      </c>
      <c r="C44" s="406" t="s">
        <v>55</v>
      </c>
      <c r="D44" s="518"/>
      <c r="E44" s="407"/>
      <c r="F44" s="407"/>
      <c r="G44" s="408"/>
      <c r="H44" s="407"/>
      <c r="I44" s="408"/>
      <c r="J44" s="407"/>
    </row>
    <row r="45" spans="2:10" ht="13.5" customHeight="1">
      <c r="B45" s="413" t="s">
        <v>287</v>
      </c>
      <c r="C45" s="682" t="s">
        <v>65</v>
      </c>
      <c r="D45" s="679"/>
      <c r="E45" s="683"/>
      <c r="F45" s="683"/>
      <c r="G45" s="683"/>
      <c r="H45" s="683"/>
      <c r="I45" s="683"/>
      <c r="J45" s="683"/>
    </row>
    <row r="46" spans="2:10" ht="12" customHeight="1">
      <c r="B46" s="414" t="s">
        <v>264</v>
      </c>
      <c r="C46" s="682"/>
      <c r="D46" s="679"/>
      <c r="E46" s="683"/>
      <c r="F46" s="683"/>
      <c r="G46" s="683"/>
      <c r="H46" s="683"/>
      <c r="I46" s="683"/>
      <c r="J46" s="683"/>
    </row>
    <row r="47" spans="2:10" ht="12" customHeight="1">
      <c r="B47" s="238" t="s">
        <v>277</v>
      </c>
      <c r="C47" s="406" t="s">
        <v>117</v>
      </c>
      <c r="D47" s="518"/>
      <c r="E47" s="407"/>
      <c r="F47" s="407"/>
      <c r="G47" s="407"/>
      <c r="H47" s="407"/>
      <c r="I47" s="407"/>
      <c r="J47" s="407"/>
    </row>
    <row r="48" spans="2:10" ht="12" customHeight="1">
      <c r="B48" s="238" t="s">
        <v>267</v>
      </c>
      <c r="C48" s="406" t="s">
        <v>118</v>
      </c>
      <c r="D48" s="518"/>
      <c r="E48" s="407"/>
      <c r="F48" s="407"/>
      <c r="G48" s="407"/>
      <c r="H48" s="407"/>
      <c r="I48" s="407"/>
      <c r="J48" s="407"/>
    </row>
    <row r="49" spans="2:10" ht="12" customHeight="1">
      <c r="B49" s="238" t="s">
        <v>269</v>
      </c>
      <c r="C49" s="406" t="s">
        <v>288</v>
      </c>
      <c r="D49" s="518"/>
      <c r="E49" s="407"/>
      <c r="F49" s="407"/>
      <c r="G49" s="408"/>
      <c r="H49" s="407"/>
      <c r="I49" s="408"/>
      <c r="J49" s="407"/>
    </row>
    <row r="50" spans="2:10" ht="13.5" customHeight="1">
      <c r="B50" s="413" t="s">
        <v>289</v>
      </c>
      <c r="C50" s="685" t="s">
        <v>69</v>
      </c>
      <c r="D50" s="684"/>
      <c r="E50" s="680">
        <v>6659</v>
      </c>
      <c r="F50" s="680">
        <f>F52-F53</f>
        <v>888</v>
      </c>
      <c r="G50" s="680"/>
      <c r="H50" s="680">
        <f>H52-H53</f>
        <v>523</v>
      </c>
      <c r="I50" s="680"/>
      <c r="J50" s="680">
        <f>J52-J53</f>
        <v>7024</v>
      </c>
    </row>
    <row r="51" spans="2:10" ht="12" customHeight="1">
      <c r="B51" s="414" t="s">
        <v>264</v>
      </c>
      <c r="C51" s="686"/>
      <c r="D51" s="678"/>
      <c r="E51" s="681"/>
      <c r="F51" s="681"/>
      <c r="G51" s="681"/>
      <c r="H51" s="681"/>
      <c r="I51" s="681"/>
      <c r="J51" s="681"/>
    </row>
    <row r="52" spans="2:10" ht="12" customHeight="1">
      <c r="B52" s="238" t="s">
        <v>277</v>
      </c>
      <c r="C52" s="406" t="s">
        <v>162</v>
      </c>
      <c r="D52" s="518"/>
      <c r="E52" s="407">
        <v>10682</v>
      </c>
      <c r="F52" s="407">
        <v>2515</v>
      </c>
      <c r="G52" s="407"/>
      <c r="H52" s="407">
        <v>523</v>
      </c>
      <c r="I52" s="407"/>
      <c r="J52" s="407">
        <f>E52+F52-H52</f>
        <v>12674</v>
      </c>
    </row>
    <row r="53" spans="2:10" ht="12" customHeight="1">
      <c r="B53" s="238" t="s">
        <v>267</v>
      </c>
      <c r="C53" s="406" t="s">
        <v>290</v>
      </c>
      <c r="D53" s="518"/>
      <c r="E53" s="407">
        <v>4023</v>
      </c>
      <c r="F53" s="407">
        <v>1627</v>
      </c>
      <c r="G53" s="407"/>
      <c r="H53" s="407"/>
      <c r="I53" s="407"/>
      <c r="J53" s="407">
        <f>E53+F53-H53</f>
        <v>5650</v>
      </c>
    </row>
    <row r="54" spans="2:10" ht="12" customHeight="1">
      <c r="B54" s="226" t="s">
        <v>269</v>
      </c>
      <c r="C54" s="406" t="s">
        <v>291</v>
      </c>
      <c r="D54" s="518"/>
      <c r="E54" s="407"/>
      <c r="F54" s="407"/>
      <c r="G54" s="408"/>
      <c r="H54" s="407"/>
      <c r="I54" s="408"/>
      <c r="J54" s="407"/>
    </row>
    <row r="55" spans="2:10" ht="27" customHeight="1">
      <c r="B55" s="417" t="s">
        <v>292</v>
      </c>
      <c r="C55" s="686" t="s">
        <v>293</v>
      </c>
      <c r="D55" s="678"/>
      <c r="E55" s="676">
        <f aca="true" t="shared" si="0" ref="E55:J55">E10+E15+E20+E25+E30+E35+E40+E45+E50</f>
        <v>149313</v>
      </c>
      <c r="F55" s="676">
        <f t="shared" si="0"/>
        <v>-2096</v>
      </c>
      <c r="G55" s="676">
        <f t="shared" si="0"/>
        <v>0</v>
      </c>
      <c r="H55" s="676">
        <f t="shared" si="0"/>
        <v>33816</v>
      </c>
      <c r="I55" s="676">
        <f t="shared" si="0"/>
        <v>0</v>
      </c>
      <c r="J55" s="676">
        <f t="shared" si="0"/>
        <v>113401</v>
      </c>
    </row>
    <row r="56" spans="2:10" ht="12" customHeight="1">
      <c r="B56" s="416" t="s">
        <v>264</v>
      </c>
      <c r="C56" s="682"/>
      <c r="D56" s="679"/>
      <c r="E56" s="677"/>
      <c r="F56" s="677"/>
      <c r="G56" s="677"/>
      <c r="H56" s="677"/>
      <c r="I56" s="677"/>
      <c r="J56" s="677"/>
    </row>
    <row r="57" spans="2:10" ht="12" customHeight="1">
      <c r="B57" s="238" t="s">
        <v>277</v>
      </c>
      <c r="C57" s="406">
        <v>101</v>
      </c>
      <c r="D57" s="518"/>
      <c r="E57" s="418">
        <f aca="true" t="shared" si="1" ref="E57:J59">E12+E17+E22+E27+E32+E37+E42+E47+E52</f>
        <v>254891</v>
      </c>
      <c r="F57" s="418">
        <f t="shared" si="1"/>
        <v>34218</v>
      </c>
      <c r="G57" s="418">
        <f t="shared" si="1"/>
        <v>0</v>
      </c>
      <c r="H57" s="418">
        <f t="shared" si="1"/>
        <v>59528</v>
      </c>
      <c r="I57" s="418">
        <f t="shared" si="1"/>
        <v>0</v>
      </c>
      <c r="J57" s="418">
        <f t="shared" si="1"/>
        <v>229581</v>
      </c>
    </row>
    <row r="58" spans="2:10" ht="12" customHeight="1">
      <c r="B58" s="238" t="s">
        <v>294</v>
      </c>
      <c r="C58" s="406" t="s">
        <v>295</v>
      </c>
      <c r="D58" s="518"/>
      <c r="E58" s="418">
        <f t="shared" si="1"/>
        <v>105578</v>
      </c>
      <c r="F58" s="418">
        <f t="shared" si="1"/>
        <v>36314</v>
      </c>
      <c r="G58" s="418">
        <f t="shared" si="1"/>
        <v>0</v>
      </c>
      <c r="H58" s="418">
        <f t="shared" si="1"/>
        <v>25712</v>
      </c>
      <c r="I58" s="418">
        <f t="shared" si="1"/>
        <v>0</v>
      </c>
      <c r="J58" s="418">
        <f t="shared" si="1"/>
        <v>116180</v>
      </c>
    </row>
    <row r="59" spans="2:10" ht="12" customHeight="1">
      <c r="B59" s="419" t="s">
        <v>269</v>
      </c>
      <c r="C59" s="412" t="s">
        <v>296</v>
      </c>
      <c r="D59" s="519"/>
      <c r="E59" s="420">
        <f t="shared" si="1"/>
        <v>0</v>
      </c>
      <c r="F59" s="420">
        <f t="shared" si="1"/>
        <v>0</v>
      </c>
      <c r="G59" s="420">
        <f t="shared" si="1"/>
        <v>0</v>
      </c>
      <c r="H59" s="420">
        <f t="shared" si="1"/>
        <v>0</v>
      </c>
      <c r="I59" s="420">
        <f t="shared" si="1"/>
        <v>0</v>
      </c>
      <c r="J59" s="420">
        <f t="shared" si="1"/>
        <v>0</v>
      </c>
    </row>
    <row r="60" spans="2:10" ht="15" customHeight="1">
      <c r="B60" s="421" t="s">
        <v>297</v>
      </c>
      <c r="C60" s="688"/>
      <c r="D60" s="689"/>
      <c r="E60" s="689"/>
      <c r="F60" s="689"/>
      <c r="G60" s="689"/>
      <c r="H60" s="689"/>
      <c r="I60" s="689"/>
      <c r="J60" s="690"/>
    </row>
    <row r="61" spans="2:10" ht="13.5" customHeight="1">
      <c r="B61" s="422" t="s">
        <v>298</v>
      </c>
      <c r="C61" s="691" t="s">
        <v>299</v>
      </c>
      <c r="D61" s="678"/>
      <c r="E61" s="681">
        <v>13600</v>
      </c>
      <c r="F61" s="680">
        <f>F63</f>
        <v>130851</v>
      </c>
      <c r="G61" s="681"/>
      <c r="H61" s="681">
        <f>H63</f>
        <v>33830</v>
      </c>
      <c r="I61" s="681"/>
      <c r="J61" s="681">
        <f>J63</f>
        <v>110621</v>
      </c>
    </row>
    <row r="62" spans="2:10" ht="12" customHeight="1">
      <c r="B62" s="414" t="s">
        <v>264</v>
      </c>
      <c r="C62" s="692"/>
      <c r="D62" s="679"/>
      <c r="E62" s="683"/>
      <c r="F62" s="681"/>
      <c r="G62" s="683"/>
      <c r="H62" s="683"/>
      <c r="I62" s="683"/>
      <c r="J62" s="683"/>
    </row>
    <row r="63" spans="2:10" ht="12" customHeight="1">
      <c r="B63" s="238" t="s">
        <v>265</v>
      </c>
      <c r="C63" s="282">
        <v>111</v>
      </c>
      <c r="D63" s="518"/>
      <c r="E63" s="407">
        <v>13600</v>
      </c>
      <c r="F63" s="407">
        <v>130851</v>
      </c>
      <c r="G63" s="407"/>
      <c r="H63" s="407">
        <v>33830</v>
      </c>
      <c r="I63" s="407"/>
      <c r="J63" s="407">
        <f>E63+F63-H63</f>
        <v>110621</v>
      </c>
    </row>
    <row r="64" spans="2:10" ht="12" customHeight="1">
      <c r="B64" s="238" t="s">
        <v>269</v>
      </c>
      <c r="C64" s="282" t="s">
        <v>300</v>
      </c>
      <c r="D64" s="518"/>
      <c r="E64" s="407"/>
      <c r="F64" s="407"/>
      <c r="G64" s="408"/>
      <c r="H64" s="407"/>
      <c r="I64" s="408"/>
      <c r="J64" s="407"/>
    </row>
    <row r="65" spans="2:10" ht="24.75" customHeight="1">
      <c r="B65" s="413" t="s">
        <v>301</v>
      </c>
      <c r="C65" s="693" t="s">
        <v>302</v>
      </c>
      <c r="D65" s="679"/>
      <c r="E65" s="683"/>
      <c r="F65" s="683"/>
      <c r="G65" s="683"/>
      <c r="H65" s="683"/>
      <c r="I65" s="683"/>
      <c r="J65" s="683"/>
    </row>
    <row r="66" spans="2:10" ht="12" customHeight="1">
      <c r="B66" s="414" t="s">
        <v>264</v>
      </c>
      <c r="C66" s="693"/>
      <c r="D66" s="679"/>
      <c r="E66" s="683"/>
      <c r="F66" s="683"/>
      <c r="G66" s="683"/>
      <c r="H66" s="683"/>
      <c r="I66" s="683"/>
      <c r="J66" s="683"/>
    </row>
    <row r="67" spans="2:10" ht="12" customHeight="1">
      <c r="B67" s="288" t="s">
        <v>265</v>
      </c>
      <c r="C67" s="282">
        <v>121</v>
      </c>
      <c r="D67" s="518"/>
      <c r="E67" s="407"/>
      <c r="F67" s="407"/>
      <c r="G67" s="407"/>
      <c r="H67" s="407"/>
      <c r="I67" s="407"/>
      <c r="J67" s="407"/>
    </row>
    <row r="68" spans="2:10" ht="12" customHeight="1">
      <c r="B68" s="288" t="s">
        <v>267</v>
      </c>
      <c r="C68" s="282" t="s">
        <v>303</v>
      </c>
      <c r="D68" s="518"/>
      <c r="E68" s="407"/>
      <c r="F68" s="407"/>
      <c r="G68" s="407"/>
      <c r="H68" s="407"/>
      <c r="I68" s="407"/>
      <c r="J68" s="407"/>
    </row>
    <row r="69" spans="2:10" ht="12" customHeight="1">
      <c r="B69" s="288" t="s">
        <v>269</v>
      </c>
      <c r="C69" s="282" t="s">
        <v>304</v>
      </c>
      <c r="D69" s="518"/>
      <c r="E69" s="407"/>
      <c r="F69" s="407"/>
      <c r="G69" s="408"/>
      <c r="H69" s="407"/>
      <c r="I69" s="408"/>
      <c r="J69" s="407"/>
    </row>
    <row r="70" spans="2:10" ht="21" customHeight="1">
      <c r="B70" s="413" t="s">
        <v>305</v>
      </c>
      <c r="C70" s="691" t="s">
        <v>306</v>
      </c>
      <c r="D70" s="684"/>
      <c r="E70" s="680"/>
      <c r="F70" s="680"/>
      <c r="G70" s="680"/>
      <c r="H70" s="680"/>
      <c r="I70" s="680"/>
      <c r="J70" s="680"/>
    </row>
    <row r="71" spans="2:10" ht="12" customHeight="1">
      <c r="B71" s="414" t="s">
        <v>264</v>
      </c>
      <c r="C71" s="692"/>
      <c r="D71" s="678"/>
      <c r="E71" s="681"/>
      <c r="F71" s="681"/>
      <c r="G71" s="681"/>
      <c r="H71" s="681"/>
      <c r="I71" s="681"/>
      <c r="J71" s="681"/>
    </row>
    <row r="72" spans="2:10" ht="12" customHeight="1">
      <c r="B72" s="288" t="s">
        <v>265</v>
      </c>
      <c r="C72" s="282">
        <v>131</v>
      </c>
      <c r="D72" s="518"/>
      <c r="E72" s="407"/>
      <c r="F72" s="407"/>
      <c r="G72" s="407"/>
      <c r="H72" s="407"/>
      <c r="I72" s="407"/>
      <c r="J72" s="407"/>
    </row>
    <row r="73" spans="2:10" ht="12" customHeight="1">
      <c r="B73" s="288" t="s">
        <v>269</v>
      </c>
      <c r="C73" s="282" t="s">
        <v>307</v>
      </c>
      <c r="D73" s="518"/>
      <c r="E73" s="407"/>
      <c r="F73" s="407"/>
      <c r="G73" s="408"/>
      <c r="H73" s="407"/>
      <c r="I73" s="408"/>
      <c r="J73" s="407"/>
    </row>
    <row r="74" spans="2:10" ht="13.5" customHeight="1">
      <c r="B74" s="413" t="s">
        <v>308</v>
      </c>
      <c r="C74" s="694" t="s">
        <v>309</v>
      </c>
      <c r="D74" s="684"/>
      <c r="E74" s="687">
        <f aca="true" t="shared" si="2" ref="E74:J74">E61+E65+E70</f>
        <v>13600</v>
      </c>
      <c r="F74" s="687">
        <f t="shared" si="2"/>
        <v>130851</v>
      </c>
      <c r="G74" s="687">
        <f t="shared" si="2"/>
        <v>0</v>
      </c>
      <c r="H74" s="687">
        <f t="shared" si="2"/>
        <v>33830</v>
      </c>
      <c r="I74" s="687">
        <f t="shared" si="2"/>
        <v>0</v>
      </c>
      <c r="J74" s="687">
        <f t="shared" si="2"/>
        <v>110621</v>
      </c>
    </row>
    <row r="75" spans="2:10" ht="12" customHeight="1">
      <c r="B75" s="414" t="s">
        <v>310</v>
      </c>
      <c r="C75" s="695"/>
      <c r="D75" s="678"/>
      <c r="E75" s="676"/>
      <c r="F75" s="676"/>
      <c r="G75" s="676"/>
      <c r="H75" s="676"/>
      <c r="I75" s="676"/>
      <c r="J75" s="676"/>
    </row>
    <row r="76" spans="2:10" ht="12" customHeight="1">
      <c r="B76" s="238" t="s">
        <v>277</v>
      </c>
      <c r="C76" s="423">
        <v>141</v>
      </c>
      <c r="D76" s="518"/>
      <c r="E76" s="418">
        <f aca="true" t="shared" si="3" ref="E76:J76">E63+E67+E72</f>
        <v>13600</v>
      </c>
      <c r="F76" s="418">
        <f t="shared" si="3"/>
        <v>130851</v>
      </c>
      <c r="G76" s="418">
        <f t="shared" si="3"/>
        <v>0</v>
      </c>
      <c r="H76" s="418">
        <f t="shared" si="3"/>
        <v>33830</v>
      </c>
      <c r="I76" s="418">
        <f t="shared" si="3"/>
        <v>0</v>
      </c>
      <c r="J76" s="418">
        <f t="shared" si="3"/>
        <v>110621</v>
      </c>
    </row>
    <row r="77" spans="2:10" ht="12" customHeight="1">
      <c r="B77" s="238" t="s">
        <v>294</v>
      </c>
      <c r="C77" s="423" t="s">
        <v>311</v>
      </c>
      <c r="D77" s="518"/>
      <c r="E77" s="418">
        <f aca="true" t="shared" si="4" ref="E77:J77">E68</f>
        <v>0</v>
      </c>
      <c r="F77" s="418">
        <f t="shared" si="4"/>
        <v>0</v>
      </c>
      <c r="G77" s="418">
        <f t="shared" si="4"/>
        <v>0</v>
      </c>
      <c r="H77" s="418">
        <f t="shared" si="4"/>
        <v>0</v>
      </c>
      <c r="I77" s="418">
        <f t="shared" si="4"/>
        <v>0</v>
      </c>
      <c r="J77" s="418">
        <f t="shared" si="4"/>
        <v>0</v>
      </c>
    </row>
    <row r="78" spans="2:10" ht="12" customHeight="1">
      <c r="B78" s="238" t="s">
        <v>269</v>
      </c>
      <c r="C78" s="423" t="s">
        <v>312</v>
      </c>
      <c r="D78" s="518"/>
      <c r="E78" s="418">
        <f aca="true" t="shared" si="5" ref="E78:J78">E64+E69+E73</f>
        <v>0</v>
      </c>
      <c r="F78" s="418">
        <f t="shared" si="5"/>
        <v>0</v>
      </c>
      <c r="G78" s="418">
        <f t="shared" si="5"/>
        <v>0</v>
      </c>
      <c r="H78" s="418">
        <f t="shared" si="5"/>
        <v>0</v>
      </c>
      <c r="I78" s="418">
        <f t="shared" si="5"/>
        <v>0</v>
      </c>
      <c r="J78" s="418">
        <f t="shared" si="5"/>
        <v>0</v>
      </c>
    </row>
    <row r="79" spans="2:10" ht="13.5" customHeight="1">
      <c r="B79" s="413" t="s">
        <v>313</v>
      </c>
      <c r="C79" s="688"/>
      <c r="D79" s="689"/>
      <c r="E79" s="689"/>
      <c r="F79" s="689"/>
      <c r="G79" s="689"/>
      <c r="H79" s="689"/>
      <c r="I79" s="689"/>
      <c r="J79" s="690"/>
    </row>
    <row r="80" spans="2:10" ht="12" customHeight="1">
      <c r="B80" s="414" t="s">
        <v>264</v>
      </c>
      <c r="C80" s="282">
        <v>150</v>
      </c>
      <c r="D80" s="518"/>
      <c r="E80" s="407"/>
      <c r="F80" s="407"/>
      <c r="G80" s="407"/>
      <c r="H80" s="407"/>
      <c r="I80" s="407"/>
      <c r="J80" s="407"/>
    </row>
    <row r="81" spans="2:10" ht="12" customHeight="1">
      <c r="B81" s="238" t="s">
        <v>265</v>
      </c>
      <c r="C81" s="423">
        <v>151</v>
      </c>
      <c r="D81" s="518"/>
      <c r="E81" s="407"/>
      <c r="F81" s="407"/>
      <c r="G81" s="407"/>
      <c r="H81" s="407"/>
      <c r="I81" s="407"/>
      <c r="J81" s="407"/>
    </row>
    <row r="82" spans="2:10" ht="12" customHeight="1">
      <c r="B82" s="238" t="s">
        <v>269</v>
      </c>
      <c r="C82" s="423" t="s">
        <v>314</v>
      </c>
      <c r="D82" s="518"/>
      <c r="E82" s="407"/>
      <c r="F82" s="407"/>
      <c r="G82" s="408"/>
      <c r="H82" s="407"/>
      <c r="I82" s="408"/>
      <c r="J82" s="407"/>
    </row>
    <row r="83" spans="2:10" ht="13.5" customHeight="1">
      <c r="B83" s="413" t="s">
        <v>315</v>
      </c>
      <c r="C83" s="696" t="s">
        <v>316</v>
      </c>
      <c r="D83" s="679"/>
      <c r="E83" s="677">
        <f aca="true" t="shared" si="6" ref="E83:J83">E55+E74+E80</f>
        <v>162913</v>
      </c>
      <c r="F83" s="677">
        <f t="shared" si="6"/>
        <v>128755</v>
      </c>
      <c r="G83" s="677">
        <f t="shared" si="6"/>
        <v>0</v>
      </c>
      <c r="H83" s="677">
        <f t="shared" si="6"/>
        <v>67646</v>
      </c>
      <c r="I83" s="677">
        <f t="shared" si="6"/>
        <v>0</v>
      </c>
      <c r="J83" s="677">
        <f t="shared" si="6"/>
        <v>224022</v>
      </c>
    </row>
    <row r="84" spans="2:10" ht="12" customHeight="1">
      <c r="B84" s="414" t="s">
        <v>264</v>
      </c>
      <c r="C84" s="696"/>
      <c r="D84" s="679"/>
      <c r="E84" s="677"/>
      <c r="F84" s="677"/>
      <c r="G84" s="677"/>
      <c r="H84" s="677"/>
      <c r="I84" s="677"/>
      <c r="J84" s="677"/>
    </row>
    <row r="85" spans="2:10" ht="12" customHeight="1">
      <c r="B85" s="238" t="s">
        <v>265</v>
      </c>
      <c r="C85" s="423">
        <v>161</v>
      </c>
      <c r="D85" s="518"/>
      <c r="E85" s="418">
        <f aca="true" t="shared" si="7" ref="E85:J85">E57+E76+E81</f>
        <v>268491</v>
      </c>
      <c r="F85" s="418">
        <f t="shared" si="7"/>
        <v>165069</v>
      </c>
      <c r="G85" s="418">
        <f t="shared" si="7"/>
        <v>0</v>
      </c>
      <c r="H85" s="418">
        <f t="shared" si="7"/>
        <v>93358</v>
      </c>
      <c r="I85" s="418">
        <f t="shared" si="7"/>
        <v>0</v>
      </c>
      <c r="J85" s="418">
        <f t="shared" si="7"/>
        <v>340202</v>
      </c>
    </row>
    <row r="86" spans="2:10" ht="12" customHeight="1">
      <c r="B86" s="238" t="s">
        <v>294</v>
      </c>
      <c r="C86" s="423" t="s">
        <v>317</v>
      </c>
      <c r="D86" s="518"/>
      <c r="E86" s="418">
        <f aca="true" t="shared" si="8" ref="E86:J86">E58+E77</f>
        <v>105578</v>
      </c>
      <c r="F86" s="418">
        <f t="shared" si="8"/>
        <v>36314</v>
      </c>
      <c r="G86" s="418">
        <f t="shared" si="8"/>
        <v>0</v>
      </c>
      <c r="H86" s="418">
        <f t="shared" si="8"/>
        <v>25712</v>
      </c>
      <c r="I86" s="418">
        <f t="shared" si="8"/>
        <v>0</v>
      </c>
      <c r="J86" s="418">
        <f t="shared" si="8"/>
        <v>116180</v>
      </c>
    </row>
    <row r="87" spans="2:10" ht="12" customHeight="1">
      <c r="B87" s="238" t="s">
        <v>269</v>
      </c>
      <c r="C87" s="423" t="s">
        <v>318</v>
      </c>
      <c r="D87" s="518"/>
      <c r="E87" s="418">
        <f aca="true" t="shared" si="9" ref="E87:J87">E59++E78+E82</f>
        <v>0</v>
      </c>
      <c r="F87" s="418">
        <f t="shared" si="9"/>
        <v>0</v>
      </c>
      <c r="G87" s="418">
        <f t="shared" si="9"/>
        <v>0</v>
      </c>
      <c r="H87" s="418">
        <f t="shared" si="9"/>
        <v>0</v>
      </c>
      <c r="I87" s="418">
        <f t="shared" si="9"/>
        <v>0</v>
      </c>
      <c r="J87" s="418">
        <f t="shared" si="9"/>
        <v>0</v>
      </c>
    </row>
  </sheetData>
  <sheetProtection password="DFAF" sheet="1" objects="1" scenarios="1"/>
  <mergeCells count="137">
    <mergeCell ref="J35:J36"/>
    <mergeCell ref="I50:I51"/>
    <mergeCell ref="J40:J41"/>
    <mergeCell ref="J45:J46"/>
    <mergeCell ref="J50:J51"/>
    <mergeCell ref="I45:I46"/>
    <mergeCell ref="C35:C36"/>
    <mergeCell ref="E45:E46"/>
    <mergeCell ref="G45:G46"/>
    <mergeCell ref="I40:I41"/>
    <mergeCell ref="D35:D36"/>
    <mergeCell ref="E35:E36"/>
    <mergeCell ref="F35:F36"/>
    <mergeCell ref="G35:G36"/>
    <mergeCell ref="H35:H36"/>
    <mergeCell ref="H45:H46"/>
    <mergeCell ref="E40:E41"/>
    <mergeCell ref="F40:F41"/>
    <mergeCell ref="G40:G41"/>
    <mergeCell ref="G50:G51"/>
    <mergeCell ref="F50:F51"/>
    <mergeCell ref="F45:F46"/>
    <mergeCell ref="H50:H51"/>
    <mergeCell ref="J4:J7"/>
    <mergeCell ref="F4:G5"/>
    <mergeCell ref="H4:I5"/>
    <mergeCell ref="G6:G7"/>
    <mergeCell ref="I6:I7"/>
    <mergeCell ref="J25:J26"/>
    <mergeCell ref="J30:J31"/>
    <mergeCell ref="G15:G16"/>
    <mergeCell ref="I35:I36"/>
    <mergeCell ref="B3:E3"/>
    <mergeCell ref="B2:J2"/>
    <mergeCell ref="I3:J3"/>
    <mergeCell ref="G10:G11"/>
    <mergeCell ref="D10:D11"/>
    <mergeCell ref="E10:E11"/>
    <mergeCell ref="F10:F11"/>
    <mergeCell ref="C9:J9"/>
    <mergeCell ref="H10:H11"/>
    <mergeCell ref="H6:H7"/>
    <mergeCell ref="F15:F16"/>
    <mergeCell ref="C10:C11"/>
    <mergeCell ref="I10:I11"/>
    <mergeCell ref="J10:J11"/>
    <mergeCell ref="E15:E16"/>
    <mergeCell ref="D15:D16"/>
    <mergeCell ref="I15:I16"/>
    <mergeCell ref="H15:H16"/>
    <mergeCell ref="J20:J21"/>
    <mergeCell ref="J15:J16"/>
    <mergeCell ref="F6:F7"/>
    <mergeCell ref="B4:B7"/>
    <mergeCell ref="C4:C7"/>
    <mergeCell ref="D4:D7"/>
    <mergeCell ref="E4:E7"/>
    <mergeCell ref="C15:C16"/>
    <mergeCell ref="E20:E21"/>
    <mergeCell ref="C20:C21"/>
    <mergeCell ref="D20:D21"/>
    <mergeCell ref="J83:J84"/>
    <mergeCell ref="C83:C84"/>
    <mergeCell ref="D83:D84"/>
    <mergeCell ref="E83:E84"/>
    <mergeCell ref="H83:H84"/>
    <mergeCell ref="I83:I84"/>
    <mergeCell ref="F83:F84"/>
    <mergeCell ref="G83:G84"/>
    <mergeCell ref="G20:G21"/>
    <mergeCell ref="C61:C62"/>
    <mergeCell ref="D74:D75"/>
    <mergeCell ref="C79:J79"/>
    <mergeCell ref="E65:E66"/>
    <mergeCell ref="C65:C66"/>
    <mergeCell ref="D65:D66"/>
    <mergeCell ref="D70:D71"/>
    <mergeCell ref="C74:C75"/>
    <mergeCell ref="C70:C71"/>
    <mergeCell ref="J61:J62"/>
    <mergeCell ref="I25:I26"/>
    <mergeCell ref="I30:I31"/>
    <mergeCell ref="H20:H21"/>
    <mergeCell ref="H25:H26"/>
    <mergeCell ref="I20:I21"/>
    <mergeCell ref="I70:I71"/>
    <mergeCell ref="C60:J60"/>
    <mergeCell ref="H55:H56"/>
    <mergeCell ref="I55:I56"/>
    <mergeCell ref="C55:C56"/>
    <mergeCell ref="G70:G71"/>
    <mergeCell ref="J65:J66"/>
    <mergeCell ref="H61:H62"/>
    <mergeCell ref="I61:I62"/>
    <mergeCell ref="G65:G66"/>
    <mergeCell ref="H65:H66"/>
    <mergeCell ref="I65:I66"/>
    <mergeCell ref="F20:F21"/>
    <mergeCell ref="E25:E26"/>
    <mergeCell ref="G74:G75"/>
    <mergeCell ref="J70:J71"/>
    <mergeCell ref="E74:E75"/>
    <mergeCell ref="H70:H71"/>
    <mergeCell ref="H74:H75"/>
    <mergeCell ref="J74:J75"/>
    <mergeCell ref="I74:I75"/>
    <mergeCell ref="F74:F75"/>
    <mergeCell ref="E70:E71"/>
    <mergeCell ref="F65:F66"/>
    <mergeCell ref="F70:F71"/>
    <mergeCell ref="C30:C31"/>
    <mergeCell ref="D50:D51"/>
    <mergeCell ref="C40:C41"/>
    <mergeCell ref="D40:D41"/>
    <mergeCell ref="D45:D46"/>
    <mergeCell ref="C45:C46"/>
    <mergeCell ref="C50:C51"/>
    <mergeCell ref="C25:C26"/>
    <mergeCell ref="F25:F26"/>
    <mergeCell ref="G61:G62"/>
    <mergeCell ref="D61:D62"/>
    <mergeCell ref="E61:E62"/>
    <mergeCell ref="F61:F62"/>
    <mergeCell ref="D30:D31"/>
    <mergeCell ref="G25:G26"/>
    <mergeCell ref="D25:D26"/>
    <mergeCell ref="E50:E51"/>
    <mergeCell ref="G55:G56"/>
    <mergeCell ref="D55:D56"/>
    <mergeCell ref="E55:E56"/>
    <mergeCell ref="F55:F56"/>
    <mergeCell ref="J55:J56"/>
    <mergeCell ref="E30:E31"/>
    <mergeCell ref="F30:F31"/>
    <mergeCell ref="G30:G31"/>
    <mergeCell ref="H30:H31"/>
    <mergeCell ref="H40:H41"/>
  </mergeCells>
  <dataValidations count="2">
    <dataValidation type="decimal" operator="notEqual" allowBlank="1" showInputMessage="1" showErrorMessage="1" sqref="E80:J87 E10:J59 E61:E78 G61:J78 F61 F63:F78">
      <formula1>-1000000000000000000000000000000000000000</formula1>
    </dataValidation>
    <dataValidation operator="notEqual" allowBlank="1" showInputMessage="1" showErrorMessage="1" sqref="D10:D59 D80:D87 D61:D78"/>
  </dataValidations>
  <printOptions/>
  <pageMargins left="0.7874015748031497" right="0.1968503937007874" top="0.5905511811023623" bottom="0.3937007874015748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8"/>
  <dimension ref="B1:M30"/>
  <sheetViews>
    <sheetView showGridLines="0" showRowColHeaders="0" zoomScalePageLayoutView="0" workbookViewId="0" topLeftCell="B2">
      <selection activeCell="F7" sqref="F7:F8"/>
    </sheetView>
  </sheetViews>
  <sheetFormatPr defaultColWidth="9.00390625" defaultRowHeight="12.75"/>
  <cols>
    <col min="1" max="1" width="0" style="174" hidden="1" customWidth="1"/>
    <col min="2" max="2" width="33.375" style="174" customWidth="1"/>
    <col min="3" max="3" width="1.875" style="174" customWidth="1"/>
    <col min="4" max="4" width="5.75390625" style="174" customWidth="1"/>
    <col min="5" max="5" width="8.375" style="174" customWidth="1"/>
    <col min="6" max="6" width="10.375" style="174" customWidth="1"/>
    <col min="7" max="8" width="13.75390625" style="174" customWidth="1"/>
    <col min="9" max="9" width="12.625" style="174" customWidth="1"/>
    <col min="10" max="10" width="9.625" style="174" customWidth="1"/>
    <col min="11" max="11" width="13.75390625" style="174" customWidth="1"/>
    <col min="12" max="12" width="8.375" style="174" customWidth="1"/>
    <col min="13" max="13" width="13.75390625" style="174" customWidth="1"/>
    <col min="14" max="14" width="1.25" style="174" customWidth="1"/>
    <col min="15" max="16384" width="9.125" style="174" customWidth="1"/>
  </cols>
  <sheetData>
    <row r="1" spans="2:13" ht="12.75" hidden="1">
      <c r="B1" s="174" t="s">
        <v>528</v>
      </c>
      <c r="M1" s="174" t="s">
        <v>529</v>
      </c>
    </row>
    <row r="2" spans="2:13" ht="18" customHeight="1">
      <c r="B2" s="720" t="s">
        <v>319</v>
      </c>
      <c r="C2" s="720"/>
      <c r="D2" s="720"/>
      <c r="E2" s="720"/>
      <c r="F2" s="720"/>
      <c r="G2" s="720"/>
      <c r="H2" s="720"/>
      <c r="I2" s="720"/>
      <c r="J2" s="720"/>
      <c r="K2" s="720"/>
      <c r="L2" s="719" t="s">
        <v>320</v>
      </c>
      <c r="M2" s="719"/>
    </row>
    <row r="3" spans="2:13" ht="14.25" customHeight="1">
      <c r="B3" s="721" t="s">
        <v>255</v>
      </c>
      <c r="C3" s="722"/>
      <c r="D3" s="723"/>
      <c r="E3" s="730" t="s">
        <v>27</v>
      </c>
      <c r="F3" s="707" t="s">
        <v>256</v>
      </c>
      <c r="G3" s="707" t="s">
        <v>321</v>
      </c>
      <c r="H3" s="707" t="s">
        <v>258</v>
      </c>
      <c r="I3" s="707"/>
      <c r="J3" s="707"/>
      <c r="K3" s="707" t="s">
        <v>259</v>
      </c>
      <c r="L3" s="707"/>
      <c r="M3" s="707" t="s">
        <v>322</v>
      </c>
    </row>
    <row r="4" spans="2:13" ht="12.75">
      <c r="B4" s="724"/>
      <c r="C4" s="725"/>
      <c r="D4" s="726"/>
      <c r="E4" s="730"/>
      <c r="F4" s="708"/>
      <c r="G4" s="708"/>
      <c r="H4" s="708" t="s">
        <v>261</v>
      </c>
      <c r="I4" s="708" t="s">
        <v>323</v>
      </c>
      <c r="J4" s="708"/>
      <c r="K4" s="708" t="s">
        <v>261</v>
      </c>
      <c r="L4" s="708" t="s">
        <v>324</v>
      </c>
      <c r="M4" s="708"/>
    </row>
    <row r="5" spans="2:13" ht="60">
      <c r="B5" s="727"/>
      <c r="C5" s="728"/>
      <c r="D5" s="729"/>
      <c r="E5" s="707"/>
      <c r="F5" s="708"/>
      <c r="G5" s="708"/>
      <c r="H5" s="708"/>
      <c r="I5" s="424" t="s">
        <v>325</v>
      </c>
      <c r="J5" s="424" t="s">
        <v>326</v>
      </c>
      <c r="K5" s="708"/>
      <c r="L5" s="708"/>
      <c r="M5" s="708"/>
    </row>
    <row r="6" spans="2:13" ht="12.75">
      <c r="B6" s="706" t="s">
        <v>327</v>
      </c>
      <c r="C6" s="706"/>
      <c r="D6" s="706"/>
      <c r="E6" s="425" t="s">
        <v>328</v>
      </c>
      <c r="F6" s="425" t="s">
        <v>329</v>
      </c>
      <c r="G6" s="425" t="s">
        <v>330</v>
      </c>
      <c r="H6" s="278">
        <v>5</v>
      </c>
      <c r="I6" s="425" t="s">
        <v>331</v>
      </c>
      <c r="J6" s="425" t="s">
        <v>332</v>
      </c>
      <c r="K6" s="425" t="s">
        <v>333</v>
      </c>
      <c r="L6" s="425" t="s">
        <v>334</v>
      </c>
      <c r="M6" s="425" t="s">
        <v>335</v>
      </c>
    </row>
    <row r="7" spans="2:13" ht="12.75">
      <c r="B7" s="715" t="s">
        <v>336</v>
      </c>
      <c r="C7" s="716"/>
      <c r="D7" s="717"/>
      <c r="E7" s="718" t="s">
        <v>34</v>
      </c>
      <c r="F7" s="679"/>
      <c r="G7" s="683"/>
      <c r="H7" s="709"/>
      <c r="I7" s="709"/>
      <c r="J7" s="709"/>
      <c r="K7" s="709"/>
      <c r="L7" s="709"/>
      <c r="M7" s="709"/>
    </row>
    <row r="8" spans="2:13" ht="12" customHeight="1">
      <c r="B8" s="712" t="s">
        <v>264</v>
      </c>
      <c r="C8" s="713"/>
      <c r="D8" s="714"/>
      <c r="E8" s="718"/>
      <c r="F8" s="679"/>
      <c r="G8" s="683"/>
      <c r="H8" s="709"/>
      <c r="I8" s="709"/>
      <c r="J8" s="709"/>
      <c r="K8" s="709"/>
      <c r="L8" s="709"/>
      <c r="M8" s="709"/>
    </row>
    <row r="9" spans="2:13" ht="12" customHeight="1">
      <c r="B9" s="588" t="s">
        <v>265</v>
      </c>
      <c r="C9" s="588"/>
      <c r="D9" s="588"/>
      <c r="E9" s="426" t="s">
        <v>266</v>
      </c>
      <c r="F9" s="518"/>
      <c r="G9" s="407"/>
      <c r="H9" s="427"/>
      <c r="I9" s="283"/>
      <c r="J9" s="283"/>
      <c r="K9" s="283"/>
      <c r="L9" s="283"/>
      <c r="M9" s="283"/>
    </row>
    <row r="10" spans="2:13" ht="12" customHeight="1">
      <c r="B10" s="588" t="s">
        <v>269</v>
      </c>
      <c r="C10" s="588"/>
      <c r="D10" s="588"/>
      <c r="E10" s="426" t="s">
        <v>270</v>
      </c>
      <c r="F10" s="518"/>
      <c r="G10" s="407"/>
      <c r="H10" s="427"/>
      <c r="I10" s="407"/>
      <c r="J10" s="407"/>
      <c r="K10" s="283"/>
      <c r="L10" s="283"/>
      <c r="M10" s="283"/>
    </row>
    <row r="11" spans="2:13" ht="15.75" customHeight="1">
      <c r="B11" s="731" t="s">
        <v>337</v>
      </c>
      <c r="C11" s="731"/>
      <c r="D11" s="731"/>
      <c r="E11" s="718" t="s">
        <v>37</v>
      </c>
      <c r="F11" s="679"/>
      <c r="G11" s="683"/>
      <c r="H11" s="709"/>
      <c r="I11" s="709"/>
      <c r="J11" s="709"/>
      <c r="K11" s="709"/>
      <c r="L11" s="709"/>
      <c r="M11" s="709"/>
    </row>
    <row r="12" spans="2:13" ht="12" customHeight="1">
      <c r="B12" s="732" t="s">
        <v>264</v>
      </c>
      <c r="C12" s="732"/>
      <c r="D12" s="732"/>
      <c r="E12" s="718"/>
      <c r="F12" s="679"/>
      <c r="G12" s="683"/>
      <c r="H12" s="709"/>
      <c r="I12" s="709"/>
      <c r="J12" s="709"/>
      <c r="K12" s="709"/>
      <c r="L12" s="709"/>
      <c r="M12" s="709"/>
    </row>
    <row r="13" spans="2:13" ht="12" customHeight="1">
      <c r="B13" s="588" t="s">
        <v>265</v>
      </c>
      <c r="C13" s="588"/>
      <c r="D13" s="588"/>
      <c r="E13" s="426" t="s">
        <v>271</v>
      </c>
      <c r="F13" s="518"/>
      <c r="G13" s="407"/>
      <c r="H13" s="427"/>
      <c r="I13" s="283"/>
      <c r="J13" s="283"/>
      <c r="K13" s="283"/>
      <c r="L13" s="283"/>
      <c r="M13" s="283"/>
    </row>
    <row r="14" spans="2:13" ht="12" customHeight="1">
      <c r="B14" s="588" t="s">
        <v>267</v>
      </c>
      <c r="C14" s="588"/>
      <c r="D14" s="588"/>
      <c r="E14" s="426" t="s">
        <v>272</v>
      </c>
      <c r="F14" s="518"/>
      <c r="G14" s="407"/>
      <c r="H14" s="427"/>
      <c r="I14" s="407"/>
      <c r="J14" s="407"/>
      <c r="K14" s="283"/>
      <c r="L14" s="283"/>
      <c r="M14" s="283"/>
    </row>
    <row r="15" spans="2:13" ht="12" customHeight="1">
      <c r="B15" s="588" t="s">
        <v>269</v>
      </c>
      <c r="C15" s="588"/>
      <c r="D15" s="588"/>
      <c r="E15" s="426" t="s">
        <v>273</v>
      </c>
      <c r="F15" s="518"/>
      <c r="G15" s="407"/>
      <c r="H15" s="427"/>
      <c r="I15" s="407"/>
      <c r="J15" s="407"/>
      <c r="K15" s="283"/>
      <c r="L15" s="283"/>
      <c r="M15" s="283"/>
    </row>
    <row r="16" spans="2:13" ht="12.75"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</row>
    <row r="17" spans="2:13" ht="18.75" customHeight="1"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</row>
    <row r="18" spans="2:13" ht="15">
      <c r="B18" s="710" t="s">
        <v>338</v>
      </c>
      <c r="C18" s="710"/>
      <c r="D18" s="710"/>
      <c r="E18" s="710"/>
      <c r="F18" s="710"/>
      <c r="G18" s="710"/>
      <c r="H18" s="710"/>
      <c r="I18" s="710"/>
      <c r="J18" s="710"/>
      <c r="K18" s="710"/>
      <c r="L18" s="711" t="s">
        <v>339</v>
      </c>
      <c r="M18" s="711"/>
    </row>
    <row r="19" spans="2:13" ht="12" customHeight="1">
      <c r="B19" s="721" t="s">
        <v>255</v>
      </c>
      <c r="C19" s="723"/>
      <c r="D19" s="708" t="s">
        <v>27</v>
      </c>
      <c r="E19" s="708" t="s">
        <v>321</v>
      </c>
      <c r="F19" s="708" t="s">
        <v>258</v>
      </c>
      <c r="G19" s="708"/>
      <c r="H19" s="708"/>
      <c r="I19" s="708"/>
      <c r="J19" s="708" t="s">
        <v>259</v>
      </c>
      <c r="K19" s="708"/>
      <c r="L19" s="708"/>
      <c r="M19" s="708" t="s">
        <v>322</v>
      </c>
    </row>
    <row r="20" spans="2:13" ht="12.75" customHeight="1">
      <c r="B20" s="724"/>
      <c r="C20" s="726"/>
      <c r="D20" s="708"/>
      <c r="E20" s="708"/>
      <c r="F20" s="708" t="s">
        <v>261</v>
      </c>
      <c r="G20" s="708" t="s">
        <v>323</v>
      </c>
      <c r="H20" s="708"/>
      <c r="I20" s="708"/>
      <c r="J20" s="708" t="s">
        <v>261</v>
      </c>
      <c r="K20" s="708" t="s">
        <v>172</v>
      </c>
      <c r="L20" s="708"/>
      <c r="M20" s="708"/>
    </row>
    <row r="21" spans="2:13" ht="60.75" customHeight="1">
      <c r="B21" s="727"/>
      <c r="C21" s="729"/>
      <c r="D21" s="708"/>
      <c r="E21" s="708"/>
      <c r="F21" s="708"/>
      <c r="G21" s="424" t="s">
        <v>340</v>
      </c>
      <c r="H21" s="424" t="s">
        <v>341</v>
      </c>
      <c r="I21" s="424" t="s">
        <v>342</v>
      </c>
      <c r="J21" s="708"/>
      <c r="K21" s="424" t="s">
        <v>343</v>
      </c>
      <c r="L21" s="424" t="s">
        <v>344</v>
      </c>
      <c r="M21" s="708"/>
    </row>
    <row r="22" spans="2:13" ht="12.75">
      <c r="B22" s="708">
        <v>1</v>
      </c>
      <c r="C22" s="708"/>
      <c r="D22" s="424">
        <v>2</v>
      </c>
      <c r="E22" s="424">
        <v>3</v>
      </c>
      <c r="F22" s="424">
        <v>4</v>
      </c>
      <c r="G22" s="424">
        <v>5</v>
      </c>
      <c r="H22" s="335">
        <v>6</v>
      </c>
      <c r="I22" s="424">
        <v>7</v>
      </c>
      <c r="J22" s="424">
        <v>8</v>
      </c>
      <c r="K22" s="424">
        <v>9</v>
      </c>
      <c r="L22" s="330">
        <v>10</v>
      </c>
      <c r="M22" s="424">
        <v>11</v>
      </c>
    </row>
    <row r="23" spans="2:13" ht="13.5" customHeight="1">
      <c r="B23" s="735" t="s">
        <v>336</v>
      </c>
      <c r="C23" s="735"/>
      <c r="D23" s="693" t="s">
        <v>34</v>
      </c>
      <c r="E23" s="709"/>
      <c r="F23" s="709"/>
      <c r="G23" s="709"/>
      <c r="H23" s="709"/>
      <c r="I23" s="709"/>
      <c r="J23" s="709"/>
      <c r="K23" s="709"/>
      <c r="L23" s="733"/>
      <c r="M23" s="709"/>
    </row>
    <row r="24" spans="2:13" ht="12" customHeight="1">
      <c r="B24" s="712" t="s">
        <v>264</v>
      </c>
      <c r="C24" s="714"/>
      <c r="D24" s="693"/>
      <c r="E24" s="709"/>
      <c r="F24" s="709"/>
      <c r="G24" s="709"/>
      <c r="H24" s="709"/>
      <c r="I24" s="709"/>
      <c r="J24" s="709"/>
      <c r="K24" s="709"/>
      <c r="L24" s="733"/>
      <c r="M24" s="709"/>
    </row>
    <row r="25" spans="2:13" ht="12" customHeight="1">
      <c r="B25" s="588" t="s">
        <v>265</v>
      </c>
      <c r="C25" s="588"/>
      <c r="D25" s="409" t="s">
        <v>266</v>
      </c>
      <c r="E25" s="283"/>
      <c r="F25" s="283"/>
      <c r="G25" s="283"/>
      <c r="H25" s="427"/>
      <c r="I25" s="283"/>
      <c r="J25" s="283"/>
      <c r="K25" s="283"/>
      <c r="L25" s="429"/>
      <c r="M25" s="283"/>
    </row>
    <row r="26" spans="2:13" ht="12" customHeight="1">
      <c r="B26" s="588" t="s">
        <v>269</v>
      </c>
      <c r="C26" s="588"/>
      <c r="D26" s="282" t="s">
        <v>270</v>
      </c>
      <c r="E26" s="283"/>
      <c r="F26" s="283"/>
      <c r="G26" s="407"/>
      <c r="H26" s="430"/>
      <c r="I26" s="407"/>
      <c r="J26" s="283"/>
      <c r="K26" s="283"/>
      <c r="L26" s="431"/>
      <c r="M26" s="283"/>
    </row>
    <row r="27" spans="2:13" ht="12.75" customHeight="1">
      <c r="B27" s="735" t="s">
        <v>337</v>
      </c>
      <c r="C27" s="735"/>
      <c r="D27" s="693" t="s">
        <v>37</v>
      </c>
      <c r="E27" s="709"/>
      <c r="F27" s="709"/>
      <c r="G27" s="709"/>
      <c r="H27" s="709"/>
      <c r="I27" s="709"/>
      <c r="J27" s="709"/>
      <c r="K27" s="709"/>
      <c r="L27" s="734"/>
      <c r="M27" s="709"/>
    </row>
    <row r="28" spans="2:13" ht="12" customHeight="1">
      <c r="B28" s="732" t="s">
        <v>264</v>
      </c>
      <c r="C28" s="732"/>
      <c r="D28" s="693"/>
      <c r="E28" s="709"/>
      <c r="F28" s="709"/>
      <c r="G28" s="709"/>
      <c r="H28" s="709"/>
      <c r="I28" s="709"/>
      <c r="J28" s="709"/>
      <c r="K28" s="709"/>
      <c r="L28" s="734"/>
      <c r="M28" s="709"/>
    </row>
    <row r="29" spans="2:13" ht="12" customHeight="1">
      <c r="B29" s="588" t="s">
        <v>265</v>
      </c>
      <c r="C29" s="588"/>
      <c r="D29" s="409" t="s">
        <v>271</v>
      </c>
      <c r="E29" s="283"/>
      <c r="F29" s="283"/>
      <c r="G29" s="283"/>
      <c r="H29" s="427"/>
      <c r="I29" s="283"/>
      <c r="J29" s="283"/>
      <c r="K29" s="283"/>
      <c r="L29" s="431"/>
      <c r="M29" s="283"/>
    </row>
    <row r="30" spans="2:13" ht="12" customHeight="1">
      <c r="B30" s="588" t="s">
        <v>269</v>
      </c>
      <c r="C30" s="588"/>
      <c r="D30" s="282" t="s">
        <v>273</v>
      </c>
      <c r="E30" s="283"/>
      <c r="F30" s="283"/>
      <c r="G30" s="407"/>
      <c r="H30" s="430"/>
      <c r="I30" s="407"/>
      <c r="J30" s="283"/>
      <c r="K30" s="283"/>
      <c r="L30" s="431"/>
      <c r="M30" s="283"/>
    </row>
  </sheetData>
  <sheetProtection password="DFAF" sheet="1" objects="1" scenarios="1"/>
  <mergeCells count="82">
    <mergeCell ref="B22:C22"/>
    <mergeCell ref="B23:C23"/>
    <mergeCell ref="D23:D24"/>
    <mergeCell ref="B24:C24"/>
    <mergeCell ref="B29:C29"/>
    <mergeCell ref="B30:C30"/>
    <mergeCell ref="B26:C26"/>
    <mergeCell ref="D27:D28"/>
    <mergeCell ref="B27:C27"/>
    <mergeCell ref="B28:C28"/>
    <mergeCell ref="L27:L28"/>
    <mergeCell ref="M27:M28"/>
    <mergeCell ref="H27:H28"/>
    <mergeCell ref="I27:I28"/>
    <mergeCell ref="J27:J28"/>
    <mergeCell ref="K27:K28"/>
    <mergeCell ref="L23:L24"/>
    <mergeCell ref="M23:M24"/>
    <mergeCell ref="H23:H24"/>
    <mergeCell ref="I23:I24"/>
    <mergeCell ref="J23:J24"/>
    <mergeCell ref="K23:K24"/>
    <mergeCell ref="J20:J21"/>
    <mergeCell ref="E23:E24"/>
    <mergeCell ref="F23:F24"/>
    <mergeCell ref="G23:G24"/>
    <mergeCell ref="B25:C25"/>
    <mergeCell ref="F27:F28"/>
    <mergeCell ref="G27:G28"/>
    <mergeCell ref="E27:E28"/>
    <mergeCell ref="D19:D21"/>
    <mergeCell ref="B19:C21"/>
    <mergeCell ref="B10:D10"/>
    <mergeCell ref="E11:E12"/>
    <mergeCell ref="F11:F12"/>
    <mergeCell ref="M11:M12"/>
    <mergeCell ref="B11:D11"/>
    <mergeCell ref="B12:D12"/>
    <mergeCell ref="H11:H12"/>
    <mergeCell ref="I11:I12"/>
    <mergeCell ref="J11:J12"/>
    <mergeCell ref="L11:L12"/>
    <mergeCell ref="B8:D8"/>
    <mergeCell ref="B7:D7"/>
    <mergeCell ref="E7:E8"/>
    <mergeCell ref="B9:D9"/>
    <mergeCell ref="L2:M2"/>
    <mergeCell ref="B2:K2"/>
    <mergeCell ref="H3:J3"/>
    <mergeCell ref="B3:D5"/>
    <mergeCell ref="E3:E5"/>
    <mergeCell ref="K4:K5"/>
    <mergeCell ref="G3:G5"/>
    <mergeCell ref="K3:L3"/>
    <mergeCell ref="K20:L20"/>
    <mergeCell ref="F7:F8"/>
    <mergeCell ref="G7:G8"/>
    <mergeCell ref="H7:H8"/>
    <mergeCell ref="I7:I8"/>
    <mergeCell ref="L18:M18"/>
    <mergeCell ref="F19:I19"/>
    <mergeCell ref="J19:L19"/>
    <mergeCell ref="M19:M21"/>
    <mergeCell ref="B18:K18"/>
    <mergeCell ref="K11:K12"/>
    <mergeCell ref="G11:G12"/>
    <mergeCell ref="B14:D14"/>
    <mergeCell ref="B13:D13"/>
    <mergeCell ref="B15:D15"/>
    <mergeCell ref="E19:E21"/>
    <mergeCell ref="F20:F21"/>
    <mergeCell ref="G20:I20"/>
    <mergeCell ref="B6:D6"/>
    <mergeCell ref="M3:M5"/>
    <mergeCell ref="H4:H5"/>
    <mergeCell ref="I4:J4"/>
    <mergeCell ref="M7:M8"/>
    <mergeCell ref="J7:J8"/>
    <mergeCell ref="K7:K8"/>
    <mergeCell ref="L7:L8"/>
    <mergeCell ref="L4:L5"/>
    <mergeCell ref="F3:F5"/>
  </mergeCells>
  <dataValidations count="2">
    <dataValidation type="decimal" operator="notEqual" allowBlank="1" showInputMessage="1" showErrorMessage="1" sqref="E23:M30 G7:M15">
      <formula1>-100000000000000000000000000000000000000</formula1>
    </dataValidation>
    <dataValidation operator="notEqual" allowBlank="1" showInputMessage="1" showErrorMessage="1" sqref="F7:F15"/>
  </dataValidations>
  <printOptions/>
  <pageMargins left="0.984251968503937" right="0.2362204724409449" top="0.5905511811023623" bottom="0.3937007874015748" header="0.2755905511811024" footer="0.472440944881889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9"/>
  <dimension ref="B1:I41"/>
  <sheetViews>
    <sheetView showGridLines="0" showRowColHeaders="0" zoomScalePageLayoutView="0" workbookViewId="0" topLeftCell="B29">
      <selection activeCell="H13" sqref="H13:I13"/>
    </sheetView>
  </sheetViews>
  <sheetFormatPr defaultColWidth="9.00390625" defaultRowHeight="12.75"/>
  <cols>
    <col min="1" max="1" width="2.375" style="174" hidden="1" customWidth="1"/>
    <col min="2" max="2" width="9.125" style="174" customWidth="1"/>
    <col min="3" max="3" width="19.75390625" style="174" customWidth="1"/>
    <col min="4" max="4" width="4.125" style="174" customWidth="1"/>
    <col min="5" max="5" width="5.25390625" style="174" customWidth="1"/>
    <col min="6" max="9" width="13.75390625" style="174" customWidth="1"/>
    <col min="10" max="10" width="1.00390625" style="174" customWidth="1"/>
    <col min="11" max="16384" width="9.125" style="174" customWidth="1"/>
  </cols>
  <sheetData>
    <row r="1" spans="2:9" ht="12.75" hidden="1">
      <c r="B1" s="174" t="s">
        <v>528</v>
      </c>
      <c r="I1" s="174" t="s">
        <v>529</v>
      </c>
    </row>
    <row r="2" spans="2:9" ht="30.75" customHeight="1">
      <c r="B2" s="740" t="s">
        <v>345</v>
      </c>
      <c r="C2" s="740"/>
      <c r="D2" s="740"/>
      <c r="E2" s="740"/>
      <c r="F2" s="740"/>
      <c r="G2" s="740"/>
      <c r="H2" s="719" t="s">
        <v>346</v>
      </c>
      <c r="I2" s="719"/>
    </row>
    <row r="3" spans="2:9" ht="39.75" customHeight="1">
      <c r="B3" s="708" t="s">
        <v>255</v>
      </c>
      <c r="C3" s="708"/>
      <c r="D3" s="708"/>
      <c r="E3" s="738" t="s">
        <v>27</v>
      </c>
      <c r="F3" s="708" t="s">
        <v>347</v>
      </c>
      <c r="G3" s="708"/>
      <c r="H3" s="708" t="s">
        <v>260</v>
      </c>
      <c r="I3" s="708"/>
    </row>
    <row r="4" spans="2:9" ht="1.5" customHeight="1" hidden="1">
      <c r="B4" s="708"/>
      <c r="C4" s="708"/>
      <c r="D4" s="708"/>
      <c r="E4" s="707"/>
      <c r="F4" s="708"/>
      <c r="G4" s="708"/>
      <c r="H4" s="708"/>
      <c r="I4" s="708"/>
    </row>
    <row r="5" spans="2:9" ht="12.75">
      <c r="B5" s="708" t="s">
        <v>327</v>
      </c>
      <c r="C5" s="708"/>
      <c r="D5" s="708"/>
      <c r="E5" s="424" t="s">
        <v>328</v>
      </c>
      <c r="F5" s="708" t="s">
        <v>329</v>
      </c>
      <c r="G5" s="708"/>
      <c r="H5" s="708" t="s">
        <v>330</v>
      </c>
      <c r="I5" s="708"/>
    </row>
    <row r="6" spans="2:9" ht="12.75">
      <c r="B6" s="731" t="s">
        <v>348</v>
      </c>
      <c r="C6" s="731"/>
      <c r="D6" s="731"/>
      <c r="E6" s="696" t="s">
        <v>34</v>
      </c>
      <c r="F6" s="683"/>
      <c r="G6" s="683"/>
      <c r="H6" s="709"/>
      <c r="I6" s="709"/>
    </row>
    <row r="7" spans="2:9" ht="12" customHeight="1">
      <c r="B7" s="732" t="s">
        <v>264</v>
      </c>
      <c r="C7" s="732"/>
      <c r="D7" s="732"/>
      <c r="E7" s="696"/>
      <c r="F7" s="683"/>
      <c r="G7" s="683"/>
      <c r="H7" s="709"/>
      <c r="I7" s="709"/>
    </row>
    <row r="8" spans="2:9" ht="12.75">
      <c r="B8" s="588" t="s">
        <v>265</v>
      </c>
      <c r="C8" s="588"/>
      <c r="D8" s="588"/>
      <c r="E8" s="426" t="s">
        <v>266</v>
      </c>
      <c r="F8" s="737"/>
      <c r="G8" s="737"/>
      <c r="H8" s="739"/>
      <c r="I8" s="739"/>
    </row>
    <row r="9" spans="2:9" ht="14.25" customHeight="1">
      <c r="B9" s="588" t="s">
        <v>267</v>
      </c>
      <c r="C9" s="588"/>
      <c r="D9" s="588"/>
      <c r="E9" s="423" t="s">
        <v>268</v>
      </c>
      <c r="F9" s="737"/>
      <c r="G9" s="737"/>
      <c r="H9" s="739"/>
      <c r="I9" s="739"/>
    </row>
    <row r="10" spans="2:9" ht="13.5" customHeight="1">
      <c r="B10" s="588" t="s">
        <v>269</v>
      </c>
      <c r="C10" s="588"/>
      <c r="D10" s="588"/>
      <c r="E10" s="423" t="s">
        <v>270</v>
      </c>
      <c r="F10" s="737"/>
      <c r="G10" s="737"/>
      <c r="H10" s="739"/>
      <c r="I10" s="739"/>
    </row>
    <row r="11" spans="2:9" ht="14.25" customHeight="1">
      <c r="B11" s="731" t="s">
        <v>349</v>
      </c>
      <c r="C11" s="731"/>
      <c r="D11" s="731"/>
      <c r="E11" s="696" t="s">
        <v>37</v>
      </c>
      <c r="F11" s="683">
        <v>63265</v>
      </c>
      <c r="G11" s="683"/>
      <c r="H11" s="709">
        <f>H13-H14</f>
        <v>51004</v>
      </c>
      <c r="I11" s="709"/>
    </row>
    <row r="12" spans="2:9" ht="12.75" customHeight="1">
      <c r="B12" s="732" t="s">
        <v>264</v>
      </c>
      <c r="C12" s="732"/>
      <c r="D12" s="732"/>
      <c r="E12" s="696"/>
      <c r="F12" s="683"/>
      <c r="G12" s="683"/>
      <c r="H12" s="709"/>
      <c r="I12" s="709"/>
    </row>
    <row r="13" spans="2:9" ht="12.75">
      <c r="B13" s="588" t="s">
        <v>265</v>
      </c>
      <c r="C13" s="588"/>
      <c r="D13" s="588"/>
      <c r="E13" s="426" t="s">
        <v>271</v>
      </c>
      <c r="F13" s="737">
        <v>122598</v>
      </c>
      <c r="G13" s="737"/>
      <c r="H13" s="739">
        <v>122598</v>
      </c>
      <c r="I13" s="739"/>
    </row>
    <row r="14" spans="2:9" ht="12" customHeight="1">
      <c r="B14" s="588" t="s">
        <v>267</v>
      </c>
      <c r="C14" s="588"/>
      <c r="D14" s="588"/>
      <c r="E14" s="423" t="s">
        <v>272</v>
      </c>
      <c r="F14" s="737">
        <v>59333</v>
      </c>
      <c r="G14" s="737"/>
      <c r="H14" s="739">
        <v>71594</v>
      </c>
      <c r="I14" s="739"/>
    </row>
    <row r="15" spans="2:9" ht="15" customHeight="1">
      <c r="B15" s="588" t="s">
        <v>269</v>
      </c>
      <c r="C15" s="588"/>
      <c r="D15" s="588"/>
      <c r="E15" s="423" t="s">
        <v>273</v>
      </c>
      <c r="F15" s="737"/>
      <c r="G15" s="737"/>
      <c r="H15" s="739"/>
      <c r="I15" s="739"/>
    </row>
    <row r="16" spans="2:9" ht="16.5" customHeight="1">
      <c r="B16" s="731" t="s">
        <v>350</v>
      </c>
      <c r="C16" s="731"/>
      <c r="D16" s="731"/>
      <c r="E16" s="696" t="s">
        <v>40</v>
      </c>
      <c r="F16" s="683"/>
      <c r="G16" s="683"/>
      <c r="H16" s="709"/>
      <c r="I16" s="709"/>
    </row>
    <row r="17" spans="2:9" ht="13.5" customHeight="1">
      <c r="B17" s="732" t="s">
        <v>264</v>
      </c>
      <c r="C17" s="732"/>
      <c r="D17" s="732"/>
      <c r="E17" s="696"/>
      <c r="F17" s="683"/>
      <c r="G17" s="683"/>
      <c r="H17" s="709"/>
      <c r="I17" s="709"/>
    </row>
    <row r="18" spans="2:9" ht="12.75">
      <c r="B18" s="588" t="s">
        <v>265</v>
      </c>
      <c r="C18" s="588"/>
      <c r="D18" s="588"/>
      <c r="E18" s="426" t="s">
        <v>182</v>
      </c>
      <c r="F18" s="737"/>
      <c r="G18" s="737"/>
      <c r="H18" s="739"/>
      <c r="I18" s="739"/>
    </row>
    <row r="19" spans="2:9" ht="12.75" customHeight="1">
      <c r="B19" s="588" t="s">
        <v>267</v>
      </c>
      <c r="C19" s="588"/>
      <c r="D19" s="588"/>
      <c r="E19" s="423" t="s">
        <v>275</v>
      </c>
      <c r="F19" s="737"/>
      <c r="G19" s="737"/>
      <c r="H19" s="739"/>
      <c r="I19" s="739"/>
    </row>
    <row r="20" spans="2:9" ht="14.25" customHeight="1">
      <c r="B20" s="588" t="s">
        <v>269</v>
      </c>
      <c r="C20" s="588"/>
      <c r="D20" s="588"/>
      <c r="E20" s="423" t="s">
        <v>276</v>
      </c>
      <c r="F20" s="737"/>
      <c r="G20" s="737"/>
      <c r="H20" s="739"/>
      <c r="I20" s="739"/>
    </row>
    <row r="21" spans="2:9" ht="15.75" customHeight="1">
      <c r="B21" s="731" t="s">
        <v>289</v>
      </c>
      <c r="C21" s="731"/>
      <c r="D21" s="731"/>
      <c r="E21" s="696" t="s">
        <v>43</v>
      </c>
      <c r="F21" s="683"/>
      <c r="G21" s="683"/>
      <c r="H21" s="709"/>
      <c r="I21" s="709"/>
    </row>
    <row r="22" spans="2:9" ht="15" customHeight="1">
      <c r="B22" s="732" t="s">
        <v>264</v>
      </c>
      <c r="C22" s="732"/>
      <c r="D22" s="732"/>
      <c r="E22" s="696"/>
      <c r="F22" s="683"/>
      <c r="G22" s="683"/>
      <c r="H22" s="709"/>
      <c r="I22" s="709"/>
    </row>
    <row r="23" spans="2:9" ht="12.75">
      <c r="B23" s="588" t="s">
        <v>265</v>
      </c>
      <c r="C23" s="588"/>
      <c r="D23" s="588"/>
      <c r="E23" s="426" t="s">
        <v>278</v>
      </c>
      <c r="F23" s="737"/>
      <c r="G23" s="737"/>
      <c r="H23" s="739"/>
      <c r="I23" s="739"/>
    </row>
    <row r="24" spans="2:9" ht="14.25" customHeight="1">
      <c r="B24" s="588" t="s">
        <v>267</v>
      </c>
      <c r="C24" s="588"/>
      <c r="D24" s="588"/>
      <c r="E24" s="423" t="s">
        <v>279</v>
      </c>
      <c r="F24" s="737"/>
      <c r="G24" s="737"/>
      <c r="H24" s="739"/>
      <c r="I24" s="739"/>
    </row>
    <row r="25" spans="2:9" ht="12.75" customHeight="1">
      <c r="B25" s="588" t="s">
        <v>269</v>
      </c>
      <c r="C25" s="588"/>
      <c r="D25" s="588"/>
      <c r="E25" s="423" t="s">
        <v>280</v>
      </c>
      <c r="F25" s="737"/>
      <c r="G25" s="737"/>
      <c r="H25" s="739"/>
      <c r="I25" s="739"/>
    </row>
    <row r="26" spans="2:9" ht="39.75" customHeight="1">
      <c r="B26" s="745" t="s">
        <v>351</v>
      </c>
      <c r="C26" s="746"/>
      <c r="D26" s="746"/>
      <c r="E26" s="696" t="s">
        <v>46</v>
      </c>
      <c r="F26" s="744">
        <f>SUM(F6,F11,F16,F21)</f>
        <v>63265</v>
      </c>
      <c r="G26" s="744"/>
      <c r="H26" s="742">
        <f>SUM(H6,H11,H16,H21)</f>
        <v>51004</v>
      </c>
      <c r="I26" s="742"/>
    </row>
    <row r="27" spans="2:9" ht="13.5" customHeight="1">
      <c r="B27" s="732" t="s">
        <v>264</v>
      </c>
      <c r="C27" s="732"/>
      <c r="D27" s="712"/>
      <c r="E27" s="696"/>
      <c r="F27" s="744"/>
      <c r="G27" s="744"/>
      <c r="H27" s="742"/>
      <c r="I27" s="742"/>
    </row>
    <row r="28" spans="2:9" ht="13.5" customHeight="1">
      <c r="B28" s="597" t="s">
        <v>265</v>
      </c>
      <c r="C28" s="597"/>
      <c r="D28" s="597"/>
      <c r="E28" s="409" t="s">
        <v>156</v>
      </c>
      <c r="F28" s="741">
        <f>SUM(F8,F13,F18,F23)</f>
        <v>122598</v>
      </c>
      <c r="G28" s="741"/>
      <c r="H28" s="741">
        <f>SUM(H8,H13,H18,H23)</f>
        <v>122598</v>
      </c>
      <c r="I28" s="741"/>
    </row>
    <row r="29" spans="2:9" ht="13.5" customHeight="1">
      <c r="B29" s="597" t="s">
        <v>267</v>
      </c>
      <c r="C29" s="597"/>
      <c r="D29" s="597"/>
      <c r="E29" s="282" t="s">
        <v>157</v>
      </c>
      <c r="F29" s="741">
        <f>SUM(F9,F14,F19,F24)</f>
        <v>59333</v>
      </c>
      <c r="G29" s="741"/>
      <c r="H29" s="741">
        <f>SUM(H9,H14,H19,H24)</f>
        <v>71594</v>
      </c>
      <c r="I29" s="741"/>
    </row>
    <row r="30" spans="2:9" ht="12" customHeight="1">
      <c r="B30" s="597" t="s">
        <v>269</v>
      </c>
      <c r="C30" s="597"/>
      <c r="D30" s="597"/>
      <c r="E30" s="282" t="s">
        <v>281</v>
      </c>
      <c r="F30" s="741">
        <f>SUM(F10,F15,F20,F25)</f>
        <v>0</v>
      </c>
      <c r="G30" s="741"/>
      <c r="H30" s="741">
        <f>SUM(H10,H15,H20,H25)</f>
        <v>0</v>
      </c>
      <c r="I30" s="741"/>
    </row>
    <row r="31" spans="2:9" ht="43.5" customHeight="1">
      <c r="B31" s="326"/>
      <c r="C31" s="326"/>
      <c r="D31" s="326"/>
      <c r="E31" s="326"/>
      <c r="F31" s="326"/>
      <c r="G31" s="326"/>
      <c r="H31" s="326"/>
      <c r="I31" s="326"/>
    </row>
    <row r="32" spans="2:9" ht="18" customHeight="1">
      <c r="B32" s="743" t="s">
        <v>36</v>
      </c>
      <c r="C32" s="743"/>
      <c r="D32" s="743"/>
      <c r="E32" s="743"/>
      <c r="F32" s="743"/>
      <c r="G32" s="743"/>
      <c r="H32" s="326"/>
      <c r="I32" s="326"/>
    </row>
    <row r="33" spans="2:9" ht="12.75" customHeight="1">
      <c r="B33" s="326"/>
      <c r="C33" s="433"/>
      <c r="D33" s="433"/>
      <c r="E33" s="433"/>
      <c r="F33" s="433"/>
      <c r="G33" s="433"/>
      <c r="H33" s="747" t="s">
        <v>352</v>
      </c>
      <c r="I33" s="747"/>
    </row>
    <row r="34" spans="2:9" ht="12.75" customHeight="1">
      <c r="B34" s="721" t="s">
        <v>255</v>
      </c>
      <c r="C34" s="722"/>
      <c r="D34" s="722"/>
      <c r="E34" s="708" t="s">
        <v>27</v>
      </c>
      <c r="F34" s="738" t="s">
        <v>321</v>
      </c>
      <c r="G34" s="738" t="s">
        <v>258</v>
      </c>
      <c r="H34" s="708" t="s">
        <v>259</v>
      </c>
      <c r="I34" s="708" t="s">
        <v>353</v>
      </c>
    </row>
    <row r="35" spans="2:9" ht="50.25" customHeight="1">
      <c r="B35" s="727"/>
      <c r="C35" s="728"/>
      <c r="D35" s="728"/>
      <c r="E35" s="708"/>
      <c r="F35" s="707"/>
      <c r="G35" s="707"/>
      <c r="H35" s="708"/>
      <c r="I35" s="708"/>
    </row>
    <row r="36" spans="2:9" ht="12.75">
      <c r="B36" s="748">
        <v>1</v>
      </c>
      <c r="C36" s="749"/>
      <c r="D36" s="749"/>
      <c r="E36" s="424">
        <v>2</v>
      </c>
      <c r="F36" s="424">
        <v>3</v>
      </c>
      <c r="G36" s="424">
        <v>4</v>
      </c>
      <c r="H36" s="424">
        <v>5</v>
      </c>
      <c r="I36" s="424">
        <v>6</v>
      </c>
    </row>
    <row r="37" spans="2:9" ht="12.75" customHeight="1">
      <c r="B37" s="736" t="s">
        <v>354</v>
      </c>
      <c r="C37" s="736"/>
      <c r="D37" s="736"/>
      <c r="E37" s="409" t="s">
        <v>34</v>
      </c>
      <c r="F37" s="283"/>
      <c r="G37" s="283"/>
      <c r="H37" s="283"/>
      <c r="I37" s="283"/>
    </row>
    <row r="38" spans="2:9" ht="13.5" customHeight="1">
      <c r="B38" s="736" t="s">
        <v>355</v>
      </c>
      <c r="C38" s="736"/>
      <c r="D38" s="736"/>
      <c r="E38" s="409" t="s">
        <v>37</v>
      </c>
      <c r="F38" s="283"/>
      <c r="G38" s="283"/>
      <c r="H38" s="283"/>
      <c r="I38" s="283"/>
    </row>
    <row r="39" spans="2:9" ht="26.25" customHeight="1">
      <c r="B39" s="736" t="s">
        <v>356</v>
      </c>
      <c r="C39" s="736"/>
      <c r="D39" s="736"/>
      <c r="E39" s="409" t="s">
        <v>40</v>
      </c>
      <c r="F39" s="283"/>
      <c r="G39" s="283"/>
      <c r="H39" s="283"/>
      <c r="I39" s="283"/>
    </row>
    <row r="40" spans="2:9" ht="25.5" customHeight="1">
      <c r="B40" s="736" t="s">
        <v>357</v>
      </c>
      <c r="C40" s="736"/>
      <c r="D40" s="736"/>
      <c r="E40" s="409" t="s">
        <v>43</v>
      </c>
      <c r="F40" s="283"/>
      <c r="G40" s="283"/>
      <c r="H40" s="283"/>
      <c r="I40" s="283"/>
    </row>
    <row r="41" spans="2:9" ht="13.5" customHeight="1">
      <c r="B41" s="736" t="s">
        <v>358</v>
      </c>
      <c r="C41" s="736"/>
      <c r="D41" s="736"/>
      <c r="E41" s="409" t="s">
        <v>46</v>
      </c>
      <c r="F41" s="284">
        <f>SUM(F37:F40)</f>
        <v>0</v>
      </c>
      <c r="G41" s="284">
        <f>SUM(G37:G40)</f>
        <v>0</v>
      </c>
      <c r="H41" s="284">
        <f>SUM(H37:H40)</f>
        <v>0</v>
      </c>
      <c r="I41" s="284">
        <f>SUM(I37:I40)</f>
        <v>0</v>
      </c>
    </row>
  </sheetData>
  <sheetProtection password="DFAF" sheet="1" objects="1" scenarios="1"/>
  <mergeCells count="93">
    <mergeCell ref="B37:D37"/>
    <mergeCell ref="H33:I33"/>
    <mergeCell ref="H34:H35"/>
    <mergeCell ref="I34:I35"/>
    <mergeCell ref="B36:D36"/>
    <mergeCell ref="F34:F35"/>
    <mergeCell ref="B34:D35"/>
    <mergeCell ref="E34:E35"/>
    <mergeCell ref="G34:G35"/>
    <mergeCell ref="B32:G32"/>
    <mergeCell ref="F29:G29"/>
    <mergeCell ref="B29:D29"/>
    <mergeCell ref="F30:G30"/>
    <mergeCell ref="B30:D30"/>
    <mergeCell ref="F26:G27"/>
    <mergeCell ref="B26:D26"/>
    <mergeCell ref="B27:D27"/>
    <mergeCell ref="F28:G28"/>
    <mergeCell ref="B28:D28"/>
    <mergeCell ref="F16:G17"/>
    <mergeCell ref="B16:D16"/>
    <mergeCell ref="B17:D17"/>
    <mergeCell ref="F18:G18"/>
    <mergeCell ref="B18:D18"/>
    <mergeCell ref="E16:E17"/>
    <mergeCell ref="H28:I28"/>
    <mergeCell ref="H29:I29"/>
    <mergeCell ref="B25:D25"/>
    <mergeCell ref="E21:E22"/>
    <mergeCell ref="B19:D19"/>
    <mergeCell ref="F20:G20"/>
    <mergeCell ref="E26:E27"/>
    <mergeCell ref="B20:D20"/>
    <mergeCell ref="F21:G22"/>
    <mergeCell ref="B21:D21"/>
    <mergeCell ref="H30:I30"/>
    <mergeCell ref="H2:I2"/>
    <mergeCell ref="H26:I27"/>
    <mergeCell ref="H18:I18"/>
    <mergeCell ref="H13:I13"/>
    <mergeCell ref="H14:I14"/>
    <mergeCell ref="H15:I15"/>
    <mergeCell ref="H16:I17"/>
    <mergeCell ref="H20:I20"/>
    <mergeCell ref="H21:I22"/>
    <mergeCell ref="B2:G2"/>
    <mergeCell ref="F3:G4"/>
    <mergeCell ref="F5:G5"/>
    <mergeCell ref="B3:D4"/>
    <mergeCell ref="B5:D5"/>
    <mergeCell ref="B7:D7"/>
    <mergeCell ref="B6:D6"/>
    <mergeCell ref="H23:I23"/>
    <mergeCell ref="H24:I24"/>
    <mergeCell ref="H25:I25"/>
    <mergeCell ref="F23:G23"/>
    <mergeCell ref="B23:D23"/>
    <mergeCell ref="F24:G24"/>
    <mergeCell ref="B24:D24"/>
    <mergeCell ref="F25:G25"/>
    <mergeCell ref="H19:I19"/>
    <mergeCell ref="F14:G14"/>
    <mergeCell ref="B14:D14"/>
    <mergeCell ref="F15:G15"/>
    <mergeCell ref="B15:D15"/>
    <mergeCell ref="F8:G8"/>
    <mergeCell ref="B8:D8"/>
    <mergeCell ref="B11:D11"/>
    <mergeCell ref="B12:D12"/>
    <mergeCell ref="F13:G13"/>
    <mergeCell ref="H8:I8"/>
    <mergeCell ref="H9:I9"/>
    <mergeCell ref="H10:I10"/>
    <mergeCell ref="E11:E12"/>
    <mergeCell ref="H11:I12"/>
    <mergeCell ref="F9:G9"/>
    <mergeCell ref="F11:G12"/>
    <mergeCell ref="H3:I4"/>
    <mergeCell ref="E3:E4"/>
    <mergeCell ref="H5:I5"/>
    <mergeCell ref="E6:E7"/>
    <mergeCell ref="H6:I7"/>
    <mergeCell ref="F6:G7"/>
    <mergeCell ref="B38:D38"/>
    <mergeCell ref="B39:D39"/>
    <mergeCell ref="B40:D40"/>
    <mergeCell ref="B41:D41"/>
    <mergeCell ref="B9:D9"/>
    <mergeCell ref="F10:G10"/>
    <mergeCell ref="B10:D10"/>
    <mergeCell ref="B22:D22"/>
    <mergeCell ref="F19:G19"/>
    <mergeCell ref="B13:D13"/>
  </mergeCells>
  <dataValidations count="1">
    <dataValidation type="decimal" operator="notEqual" allowBlank="1" showInputMessage="1" showErrorMessage="1" sqref="F6:I30 F37:I41">
      <formula1>-1000000000000000000000000000000000000000</formula1>
    </dataValidation>
  </dataValidations>
  <printOptions/>
  <pageMargins left="0.984251968503937" right="0.2362204724409449" top="0.7086614173228347" bottom="0.7086614173228347" header="0.4330708661417323" footer="0.4724409448818898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0"/>
  <dimension ref="B1:L56"/>
  <sheetViews>
    <sheetView showGridLines="0" showRowColHeaders="0" zoomScalePageLayoutView="0" workbookViewId="0" topLeftCell="C14">
      <selection activeCell="L52" sqref="L52:L53"/>
    </sheetView>
  </sheetViews>
  <sheetFormatPr defaultColWidth="9.00390625" defaultRowHeight="12.75"/>
  <cols>
    <col min="1" max="1" width="8.125" style="174" hidden="1" customWidth="1"/>
    <col min="2" max="2" width="55.75390625" style="174" customWidth="1"/>
    <col min="3" max="3" width="8.75390625" style="174" customWidth="1"/>
    <col min="4" max="4" width="10.75390625" style="174" customWidth="1"/>
    <col min="5" max="6" width="15.75390625" style="174" customWidth="1"/>
    <col min="7" max="8" width="14.75390625" style="174" customWidth="1"/>
    <col min="9" max="9" width="15.75390625" style="174" customWidth="1"/>
    <col min="10" max="11" width="14.75390625" style="174" customWidth="1"/>
    <col min="12" max="12" width="15.75390625" style="174" customWidth="1"/>
    <col min="13" max="13" width="1.875" style="174" customWidth="1"/>
    <col min="14" max="16384" width="9.125" style="174" customWidth="1"/>
  </cols>
  <sheetData>
    <row r="1" spans="2:12" ht="12.75" hidden="1">
      <c r="B1" s="174" t="s">
        <v>528</v>
      </c>
      <c r="L1" s="174" t="s">
        <v>529</v>
      </c>
    </row>
    <row r="2" spans="2:12" ht="15.75" customHeight="1">
      <c r="B2" s="720" t="s">
        <v>39</v>
      </c>
      <c r="C2" s="720"/>
      <c r="D2" s="720"/>
      <c r="E2" s="720"/>
      <c r="F2" s="720"/>
      <c r="G2" s="720"/>
      <c r="H2" s="720"/>
      <c r="I2" s="720"/>
      <c r="J2" s="720"/>
      <c r="K2" s="751" t="s">
        <v>359</v>
      </c>
      <c r="L2" s="751"/>
    </row>
    <row r="3" spans="2:12" ht="16.5" customHeight="1">
      <c r="B3" s="753" t="s">
        <v>255</v>
      </c>
      <c r="C3" s="708" t="s">
        <v>27</v>
      </c>
      <c r="D3" s="708" t="s">
        <v>360</v>
      </c>
      <c r="E3" s="708" t="s">
        <v>321</v>
      </c>
      <c r="F3" s="708" t="s">
        <v>258</v>
      </c>
      <c r="G3" s="708"/>
      <c r="H3" s="708"/>
      <c r="I3" s="708" t="s">
        <v>259</v>
      </c>
      <c r="J3" s="708"/>
      <c r="K3" s="708"/>
      <c r="L3" s="708" t="s">
        <v>361</v>
      </c>
    </row>
    <row r="4" spans="2:12" ht="12.75">
      <c r="B4" s="753"/>
      <c r="C4" s="708"/>
      <c r="D4" s="708"/>
      <c r="E4" s="708"/>
      <c r="F4" s="708" t="s">
        <v>261</v>
      </c>
      <c r="G4" s="708" t="s">
        <v>323</v>
      </c>
      <c r="H4" s="708"/>
      <c r="I4" s="708" t="s">
        <v>261</v>
      </c>
      <c r="J4" s="708" t="s">
        <v>323</v>
      </c>
      <c r="K4" s="708"/>
      <c r="L4" s="708"/>
    </row>
    <row r="5" spans="2:12" ht="27" customHeight="1">
      <c r="B5" s="753"/>
      <c r="C5" s="708"/>
      <c r="D5" s="708"/>
      <c r="E5" s="708"/>
      <c r="F5" s="708"/>
      <c r="G5" s="335" t="s">
        <v>362</v>
      </c>
      <c r="H5" s="424" t="s">
        <v>363</v>
      </c>
      <c r="I5" s="708"/>
      <c r="J5" s="424" t="s">
        <v>364</v>
      </c>
      <c r="K5" s="424" t="s">
        <v>363</v>
      </c>
      <c r="L5" s="708"/>
    </row>
    <row r="6" spans="2:12" ht="12.75">
      <c r="B6" s="435">
        <v>1</v>
      </c>
      <c r="C6" s="424">
        <v>2</v>
      </c>
      <c r="D6" s="424">
        <v>3</v>
      </c>
      <c r="E6" s="424">
        <v>4</v>
      </c>
      <c r="F6" s="424">
        <v>5</v>
      </c>
      <c r="G6" s="335">
        <v>6</v>
      </c>
      <c r="H6" s="424">
        <v>7</v>
      </c>
      <c r="I6" s="424">
        <v>8</v>
      </c>
      <c r="J6" s="424">
        <v>9</v>
      </c>
      <c r="K6" s="424">
        <v>10</v>
      </c>
      <c r="L6" s="424">
        <v>11</v>
      </c>
    </row>
    <row r="7" spans="2:12" ht="15" customHeight="1">
      <c r="B7" s="413" t="s">
        <v>365</v>
      </c>
      <c r="C7" s="750" t="s">
        <v>34</v>
      </c>
      <c r="D7" s="679"/>
      <c r="E7" s="683"/>
      <c r="F7" s="683"/>
      <c r="G7" s="683"/>
      <c r="H7" s="683"/>
      <c r="I7" s="683"/>
      <c r="J7" s="683"/>
      <c r="K7" s="683"/>
      <c r="L7" s="683"/>
    </row>
    <row r="8" spans="2:12" ht="12" customHeight="1">
      <c r="B8" s="414" t="s">
        <v>264</v>
      </c>
      <c r="C8" s="750"/>
      <c r="D8" s="679"/>
      <c r="E8" s="683"/>
      <c r="F8" s="683"/>
      <c r="G8" s="683"/>
      <c r="H8" s="683"/>
      <c r="I8" s="683"/>
      <c r="J8" s="683"/>
      <c r="K8" s="683"/>
      <c r="L8" s="683"/>
    </row>
    <row r="9" spans="2:12" ht="12" customHeight="1">
      <c r="B9" s="416" t="s">
        <v>265</v>
      </c>
      <c r="C9" s="409" t="s">
        <v>266</v>
      </c>
      <c r="D9" s="518"/>
      <c r="E9" s="407"/>
      <c r="F9" s="407"/>
      <c r="G9" s="407"/>
      <c r="H9" s="407"/>
      <c r="I9" s="407"/>
      <c r="J9" s="407"/>
      <c r="K9" s="407"/>
      <c r="L9" s="407"/>
    </row>
    <row r="10" spans="2:12" ht="12" customHeight="1">
      <c r="B10" s="226" t="s">
        <v>366</v>
      </c>
      <c r="C10" s="282" t="s">
        <v>268</v>
      </c>
      <c r="D10" s="518"/>
      <c r="E10" s="407"/>
      <c r="F10" s="407"/>
      <c r="G10" s="407"/>
      <c r="H10" s="407"/>
      <c r="I10" s="407"/>
      <c r="J10" s="407"/>
      <c r="K10" s="407"/>
      <c r="L10" s="407"/>
    </row>
    <row r="11" spans="2:12" ht="12" customHeight="1">
      <c r="B11" s="436" t="s">
        <v>269</v>
      </c>
      <c r="C11" s="282" t="s">
        <v>270</v>
      </c>
      <c r="D11" s="518"/>
      <c r="E11" s="407"/>
      <c r="F11" s="407"/>
      <c r="G11" s="407"/>
      <c r="H11" s="407"/>
      <c r="I11" s="407"/>
      <c r="J11" s="407"/>
      <c r="K11" s="407"/>
      <c r="L11" s="407"/>
    </row>
    <row r="12" spans="2:12" ht="15" customHeight="1">
      <c r="B12" s="413" t="s">
        <v>367</v>
      </c>
      <c r="C12" s="750" t="s">
        <v>37</v>
      </c>
      <c r="D12" s="679"/>
      <c r="E12" s="683"/>
      <c r="F12" s="683"/>
      <c r="G12" s="683"/>
      <c r="H12" s="683"/>
      <c r="I12" s="683"/>
      <c r="J12" s="683"/>
      <c r="K12" s="683"/>
      <c r="L12" s="683"/>
    </row>
    <row r="13" spans="2:12" ht="12" customHeight="1">
      <c r="B13" s="414" t="s">
        <v>264</v>
      </c>
      <c r="C13" s="750"/>
      <c r="D13" s="679"/>
      <c r="E13" s="683"/>
      <c r="F13" s="683"/>
      <c r="G13" s="683"/>
      <c r="H13" s="683"/>
      <c r="I13" s="683"/>
      <c r="J13" s="683"/>
      <c r="K13" s="683"/>
      <c r="L13" s="683"/>
    </row>
    <row r="14" spans="2:12" ht="12" customHeight="1">
      <c r="B14" s="416" t="s">
        <v>265</v>
      </c>
      <c r="C14" s="409" t="s">
        <v>271</v>
      </c>
      <c r="D14" s="518"/>
      <c r="E14" s="407"/>
      <c r="F14" s="407"/>
      <c r="G14" s="407"/>
      <c r="H14" s="407"/>
      <c r="I14" s="407"/>
      <c r="J14" s="407"/>
      <c r="K14" s="407"/>
      <c r="L14" s="407"/>
    </row>
    <row r="15" spans="2:12" ht="12" customHeight="1">
      <c r="B15" s="226" t="s">
        <v>366</v>
      </c>
      <c r="C15" s="282" t="s">
        <v>272</v>
      </c>
      <c r="D15" s="518"/>
      <c r="E15" s="407"/>
      <c r="F15" s="407"/>
      <c r="G15" s="407"/>
      <c r="H15" s="407"/>
      <c r="I15" s="407"/>
      <c r="J15" s="407"/>
      <c r="K15" s="407"/>
      <c r="L15" s="407"/>
    </row>
    <row r="16" spans="2:12" ht="12" customHeight="1">
      <c r="B16" s="436" t="s">
        <v>269</v>
      </c>
      <c r="C16" s="282" t="s">
        <v>273</v>
      </c>
      <c r="D16" s="518"/>
      <c r="E16" s="407"/>
      <c r="F16" s="407"/>
      <c r="G16" s="407"/>
      <c r="H16" s="407"/>
      <c r="I16" s="407"/>
      <c r="J16" s="407"/>
      <c r="K16" s="407"/>
      <c r="L16" s="407"/>
    </row>
    <row r="17" spans="2:12" ht="15" customHeight="1">
      <c r="B17" s="413" t="s">
        <v>368</v>
      </c>
      <c r="C17" s="691" t="s">
        <v>40</v>
      </c>
      <c r="D17" s="679"/>
      <c r="E17" s="683">
        <v>1003</v>
      </c>
      <c r="F17" s="683">
        <f>F19-F20</f>
        <v>452</v>
      </c>
      <c r="G17" s="683"/>
      <c r="H17" s="683"/>
      <c r="I17" s="683">
        <f>I19-I20</f>
        <v>0</v>
      </c>
      <c r="J17" s="683"/>
      <c r="K17" s="683"/>
      <c r="L17" s="683">
        <f>L19-L20</f>
        <v>1455</v>
      </c>
    </row>
    <row r="18" spans="2:12" ht="12" customHeight="1">
      <c r="B18" s="414" t="s">
        <v>264</v>
      </c>
      <c r="C18" s="692"/>
      <c r="D18" s="679"/>
      <c r="E18" s="683"/>
      <c r="F18" s="683"/>
      <c r="G18" s="683"/>
      <c r="H18" s="683"/>
      <c r="I18" s="683"/>
      <c r="J18" s="683"/>
      <c r="K18" s="683"/>
      <c r="L18" s="683"/>
    </row>
    <row r="19" spans="2:12" ht="12" customHeight="1">
      <c r="B19" s="416" t="s">
        <v>265</v>
      </c>
      <c r="C19" s="409" t="s">
        <v>182</v>
      </c>
      <c r="D19" s="518"/>
      <c r="E19" s="407">
        <v>2205</v>
      </c>
      <c r="F19" s="407">
        <v>640</v>
      </c>
      <c r="G19" s="407"/>
      <c r="H19" s="407"/>
      <c r="I19" s="407">
        <v>0</v>
      </c>
      <c r="J19" s="407"/>
      <c r="K19" s="407"/>
      <c r="L19" s="407">
        <f>E19+F19-I19</f>
        <v>2845</v>
      </c>
    </row>
    <row r="20" spans="2:12" ht="12" customHeight="1">
      <c r="B20" s="226" t="s">
        <v>366</v>
      </c>
      <c r="C20" s="282" t="s">
        <v>275</v>
      </c>
      <c r="D20" s="518"/>
      <c r="E20" s="407">
        <v>1202</v>
      </c>
      <c r="F20" s="407">
        <v>188</v>
      </c>
      <c r="G20" s="407"/>
      <c r="H20" s="407"/>
      <c r="I20" s="407"/>
      <c r="J20" s="407"/>
      <c r="K20" s="407"/>
      <c r="L20" s="407">
        <f>E20+F20-I20</f>
        <v>1390</v>
      </c>
    </row>
    <row r="21" spans="2:12" ht="12" customHeight="1">
      <c r="B21" s="436" t="s">
        <v>269</v>
      </c>
      <c r="C21" s="282" t="s">
        <v>276</v>
      </c>
      <c r="D21" s="518"/>
      <c r="E21" s="407"/>
      <c r="F21" s="407"/>
      <c r="G21" s="407"/>
      <c r="H21" s="407"/>
      <c r="I21" s="407"/>
      <c r="J21" s="407"/>
      <c r="K21" s="407"/>
      <c r="L21" s="407"/>
    </row>
    <row r="22" spans="2:12" ht="15" customHeight="1">
      <c r="B22" s="413" t="s">
        <v>369</v>
      </c>
      <c r="C22" s="750" t="s">
        <v>43</v>
      </c>
      <c r="D22" s="679"/>
      <c r="E22" s="683"/>
      <c r="F22" s="683"/>
      <c r="G22" s="683"/>
      <c r="H22" s="683"/>
      <c r="I22" s="683"/>
      <c r="J22" s="683"/>
      <c r="K22" s="683"/>
      <c r="L22" s="683"/>
    </row>
    <row r="23" spans="2:12" ht="12" customHeight="1">
      <c r="B23" s="414" t="s">
        <v>264</v>
      </c>
      <c r="C23" s="750"/>
      <c r="D23" s="679"/>
      <c r="E23" s="683"/>
      <c r="F23" s="683"/>
      <c r="G23" s="683"/>
      <c r="H23" s="683"/>
      <c r="I23" s="683"/>
      <c r="J23" s="683"/>
      <c r="K23" s="683"/>
      <c r="L23" s="683"/>
    </row>
    <row r="24" spans="2:12" ht="12" customHeight="1">
      <c r="B24" s="416" t="s">
        <v>265</v>
      </c>
      <c r="C24" s="409" t="s">
        <v>278</v>
      </c>
      <c r="D24" s="518"/>
      <c r="E24" s="407"/>
      <c r="F24" s="407"/>
      <c r="G24" s="407"/>
      <c r="H24" s="407"/>
      <c r="I24" s="407"/>
      <c r="J24" s="407"/>
      <c r="K24" s="407"/>
      <c r="L24" s="407"/>
    </row>
    <row r="25" spans="2:12" ht="12" customHeight="1">
      <c r="B25" s="226" t="s">
        <v>366</v>
      </c>
      <c r="C25" s="282" t="s">
        <v>279</v>
      </c>
      <c r="D25" s="518"/>
      <c r="E25" s="407"/>
      <c r="F25" s="407"/>
      <c r="G25" s="407"/>
      <c r="H25" s="407"/>
      <c r="I25" s="407"/>
      <c r="J25" s="407"/>
      <c r="K25" s="407"/>
      <c r="L25" s="407"/>
    </row>
    <row r="26" spans="2:12" ht="12" customHeight="1">
      <c r="B26" s="436" t="s">
        <v>370</v>
      </c>
      <c r="C26" s="282" t="s">
        <v>280</v>
      </c>
      <c r="D26" s="518"/>
      <c r="E26" s="407"/>
      <c r="F26" s="407"/>
      <c r="G26" s="407"/>
      <c r="H26" s="407"/>
      <c r="I26" s="407"/>
      <c r="J26" s="407"/>
      <c r="K26" s="407"/>
      <c r="L26" s="407"/>
    </row>
    <row r="27" spans="2:12" ht="15" customHeight="1">
      <c r="B27" s="413" t="s">
        <v>371</v>
      </c>
      <c r="C27" s="750" t="s">
        <v>46</v>
      </c>
      <c r="D27" s="679"/>
      <c r="E27" s="683">
        <v>2615</v>
      </c>
      <c r="F27" s="683">
        <f>F29-F30</f>
        <v>-174</v>
      </c>
      <c r="G27" s="683"/>
      <c r="H27" s="683"/>
      <c r="I27" s="683"/>
      <c r="J27" s="683"/>
      <c r="K27" s="683"/>
      <c r="L27" s="683">
        <f>L29-L30</f>
        <v>2441</v>
      </c>
    </row>
    <row r="28" spans="2:12" ht="12" customHeight="1">
      <c r="B28" s="414" t="s">
        <v>264</v>
      </c>
      <c r="C28" s="750"/>
      <c r="D28" s="679"/>
      <c r="E28" s="683"/>
      <c r="F28" s="683"/>
      <c r="G28" s="683"/>
      <c r="H28" s="683"/>
      <c r="I28" s="683"/>
      <c r="J28" s="683"/>
      <c r="K28" s="683"/>
      <c r="L28" s="683"/>
    </row>
    <row r="29" spans="2:12" ht="12" customHeight="1">
      <c r="B29" s="416" t="s">
        <v>265</v>
      </c>
      <c r="C29" s="409" t="s">
        <v>156</v>
      </c>
      <c r="D29" s="518"/>
      <c r="E29" s="407">
        <v>3156</v>
      </c>
      <c r="F29" s="407">
        <v>0</v>
      </c>
      <c r="G29" s="407"/>
      <c r="H29" s="407"/>
      <c r="I29" s="407"/>
      <c r="J29" s="407"/>
      <c r="K29" s="407"/>
      <c r="L29" s="407">
        <f>E29+F29-I29</f>
        <v>3156</v>
      </c>
    </row>
    <row r="30" spans="2:12" ht="12" customHeight="1">
      <c r="B30" s="226" t="s">
        <v>366</v>
      </c>
      <c r="C30" s="282" t="s">
        <v>157</v>
      </c>
      <c r="D30" s="518"/>
      <c r="E30" s="407">
        <v>541</v>
      </c>
      <c r="F30" s="407">
        <v>174</v>
      </c>
      <c r="G30" s="407"/>
      <c r="H30" s="407"/>
      <c r="I30" s="407"/>
      <c r="J30" s="407"/>
      <c r="K30" s="407"/>
      <c r="L30" s="407">
        <f>E30+F30-I30</f>
        <v>715</v>
      </c>
    </row>
    <row r="31" spans="2:12" ht="12" customHeight="1">
      <c r="B31" s="436" t="s">
        <v>269</v>
      </c>
      <c r="C31" s="282" t="s">
        <v>281</v>
      </c>
      <c r="D31" s="518"/>
      <c r="E31" s="407"/>
      <c r="F31" s="407"/>
      <c r="G31" s="407"/>
      <c r="H31" s="407"/>
      <c r="I31" s="407"/>
      <c r="J31" s="407"/>
      <c r="K31" s="407"/>
      <c r="L31" s="407"/>
    </row>
    <row r="32" spans="2:12" ht="15" customHeight="1">
      <c r="B32" s="413" t="s">
        <v>372</v>
      </c>
      <c r="C32" s="750" t="s">
        <v>49</v>
      </c>
      <c r="D32" s="679"/>
      <c r="E32" s="683"/>
      <c r="F32" s="683"/>
      <c r="G32" s="683"/>
      <c r="H32" s="683"/>
      <c r="I32" s="683"/>
      <c r="J32" s="683"/>
      <c r="K32" s="683"/>
      <c r="L32" s="683"/>
    </row>
    <row r="33" spans="2:12" ht="12" customHeight="1">
      <c r="B33" s="414" t="s">
        <v>264</v>
      </c>
      <c r="C33" s="750"/>
      <c r="D33" s="679"/>
      <c r="E33" s="683"/>
      <c r="F33" s="683"/>
      <c r="G33" s="683"/>
      <c r="H33" s="683"/>
      <c r="I33" s="683"/>
      <c r="J33" s="683"/>
      <c r="K33" s="683"/>
      <c r="L33" s="683"/>
    </row>
    <row r="34" spans="2:12" ht="12" customHeight="1">
      <c r="B34" s="416" t="s">
        <v>265</v>
      </c>
      <c r="C34" s="409" t="s">
        <v>284</v>
      </c>
      <c r="D34" s="518"/>
      <c r="E34" s="407"/>
      <c r="F34" s="407"/>
      <c r="G34" s="407"/>
      <c r="H34" s="407"/>
      <c r="I34" s="407"/>
      <c r="J34" s="407"/>
      <c r="K34" s="407"/>
      <c r="L34" s="407"/>
    </row>
    <row r="35" spans="2:12" ht="12" customHeight="1">
      <c r="B35" s="226" t="s">
        <v>366</v>
      </c>
      <c r="C35" s="282" t="s">
        <v>285</v>
      </c>
      <c r="D35" s="518"/>
      <c r="E35" s="407"/>
      <c r="F35" s="407"/>
      <c r="G35" s="407"/>
      <c r="H35" s="407"/>
      <c r="I35" s="407"/>
      <c r="J35" s="407"/>
      <c r="K35" s="407"/>
      <c r="L35" s="407"/>
    </row>
    <row r="36" spans="2:12" ht="12" customHeight="1">
      <c r="B36" s="226" t="s">
        <v>269</v>
      </c>
      <c r="C36" s="282" t="s">
        <v>286</v>
      </c>
      <c r="D36" s="518"/>
      <c r="E36" s="407"/>
      <c r="F36" s="407"/>
      <c r="G36" s="407"/>
      <c r="H36" s="407"/>
      <c r="I36" s="407"/>
      <c r="J36" s="407"/>
      <c r="K36" s="407"/>
      <c r="L36" s="407"/>
    </row>
    <row r="37" spans="2:12" ht="15" customHeight="1">
      <c r="B37" s="422" t="s">
        <v>373</v>
      </c>
      <c r="C37" s="752" t="s">
        <v>52</v>
      </c>
      <c r="D37" s="679"/>
      <c r="E37" s="683"/>
      <c r="F37" s="683"/>
      <c r="G37" s="683"/>
      <c r="H37" s="683"/>
      <c r="I37" s="683"/>
      <c r="J37" s="683"/>
      <c r="K37" s="683"/>
      <c r="L37" s="683"/>
    </row>
    <row r="38" spans="2:12" ht="12" customHeight="1">
      <c r="B38" s="414" t="s">
        <v>264</v>
      </c>
      <c r="C38" s="750"/>
      <c r="D38" s="679"/>
      <c r="E38" s="683"/>
      <c r="F38" s="683"/>
      <c r="G38" s="683"/>
      <c r="H38" s="683"/>
      <c r="I38" s="683"/>
      <c r="J38" s="683"/>
      <c r="K38" s="683"/>
      <c r="L38" s="683"/>
    </row>
    <row r="39" spans="2:12" ht="12" customHeight="1">
      <c r="B39" s="416" t="s">
        <v>265</v>
      </c>
      <c r="C39" s="409" t="s">
        <v>53</v>
      </c>
      <c r="D39" s="518"/>
      <c r="E39" s="407"/>
      <c r="F39" s="407"/>
      <c r="G39" s="407"/>
      <c r="H39" s="407"/>
      <c r="I39" s="407"/>
      <c r="J39" s="407"/>
      <c r="K39" s="407"/>
      <c r="L39" s="407"/>
    </row>
    <row r="40" spans="2:12" ht="12" customHeight="1">
      <c r="B40" s="226" t="s">
        <v>366</v>
      </c>
      <c r="C40" s="282" t="s">
        <v>54</v>
      </c>
      <c r="D40" s="518"/>
      <c r="E40" s="407"/>
      <c r="F40" s="407"/>
      <c r="G40" s="407"/>
      <c r="H40" s="407"/>
      <c r="I40" s="407"/>
      <c r="J40" s="407"/>
      <c r="K40" s="407"/>
      <c r="L40" s="407"/>
    </row>
    <row r="41" spans="2:12" ht="12" customHeight="1">
      <c r="B41" s="436" t="s">
        <v>269</v>
      </c>
      <c r="C41" s="282" t="s">
        <v>55</v>
      </c>
      <c r="D41" s="518"/>
      <c r="E41" s="407"/>
      <c r="F41" s="407"/>
      <c r="G41" s="407"/>
      <c r="H41" s="407"/>
      <c r="I41" s="407"/>
      <c r="J41" s="407"/>
      <c r="K41" s="407"/>
      <c r="L41" s="407"/>
    </row>
    <row r="42" spans="2:12" ht="25.5" customHeight="1">
      <c r="B42" s="413" t="s">
        <v>374</v>
      </c>
      <c r="C42" s="750" t="s">
        <v>65</v>
      </c>
      <c r="D42" s="679"/>
      <c r="E42" s="683"/>
      <c r="F42" s="683"/>
      <c r="G42" s="683"/>
      <c r="H42" s="683"/>
      <c r="I42" s="683"/>
      <c r="J42" s="683"/>
      <c r="K42" s="683"/>
      <c r="L42" s="683"/>
    </row>
    <row r="43" spans="2:12" ht="12" customHeight="1">
      <c r="B43" s="414" t="s">
        <v>264</v>
      </c>
      <c r="C43" s="750"/>
      <c r="D43" s="679"/>
      <c r="E43" s="683"/>
      <c r="F43" s="683"/>
      <c r="G43" s="683"/>
      <c r="H43" s="683"/>
      <c r="I43" s="683"/>
      <c r="J43" s="683"/>
      <c r="K43" s="683"/>
      <c r="L43" s="683"/>
    </row>
    <row r="44" spans="2:12" ht="12" customHeight="1">
      <c r="B44" s="416" t="s">
        <v>265</v>
      </c>
      <c r="C44" s="409" t="s">
        <v>117</v>
      </c>
      <c r="D44" s="518"/>
      <c r="E44" s="407"/>
      <c r="F44" s="407"/>
      <c r="G44" s="407"/>
      <c r="H44" s="407"/>
      <c r="I44" s="407"/>
      <c r="J44" s="407"/>
      <c r="K44" s="407"/>
      <c r="L44" s="407"/>
    </row>
    <row r="45" spans="2:12" ht="12" customHeight="1">
      <c r="B45" s="226" t="s">
        <v>366</v>
      </c>
      <c r="C45" s="282" t="s">
        <v>118</v>
      </c>
      <c r="D45" s="518"/>
      <c r="E45" s="407"/>
      <c r="F45" s="407"/>
      <c r="G45" s="407"/>
      <c r="H45" s="407"/>
      <c r="I45" s="407"/>
      <c r="J45" s="407"/>
      <c r="K45" s="407"/>
      <c r="L45" s="407"/>
    </row>
    <row r="46" spans="2:12" ht="12" customHeight="1">
      <c r="B46" s="436" t="s">
        <v>269</v>
      </c>
      <c r="C46" s="282" t="s">
        <v>288</v>
      </c>
      <c r="D46" s="518"/>
      <c r="E46" s="407"/>
      <c r="F46" s="407"/>
      <c r="G46" s="407"/>
      <c r="H46" s="407"/>
      <c r="I46" s="407"/>
      <c r="J46" s="407"/>
      <c r="K46" s="407"/>
      <c r="L46" s="407"/>
    </row>
    <row r="47" spans="2:12" ht="15" customHeight="1">
      <c r="B47" s="413" t="s">
        <v>375</v>
      </c>
      <c r="C47" s="750" t="s">
        <v>69</v>
      </c>
      <c r="D47" s="679"/>
      <c r="E47" s="683"/>
      <c r="F47" s="683"/>
      <c r="G47" s="683"/>
      <c r="H47" s="683"/>
      <c r="I47" s="683"/>
      <c r="J47" s="683"/>
      <c r="K47" s="683"/>
      <c r="L47" s="683"/>
    </row>
    <row r="48" spans="2:12" ht="12.75" customHeight="1">
      <c r="B48" s="414" t="s">
        <v>264</v>
      </c>
      <c r="C48" s="750"/>
      <c r="D48" s="679"/>
      <c r="E48" s="683"/>
      <c r="F48" s="683"/>
      <c r="G48" s="683"/>
      <c r="H48" s="683"/>
      <c r="I48" s="683"/>
      <c r="J48" s="683"/>
      <c r="K48" s="683"/>
      <c r="L48" s="683"/>
    </row>
    <row r="49" spans="2:12" ht="12" customHeight="1">
      <c r="B49" s="416" t="s">
        <v>265</v>
      </c>
      <c r="C49" s="409" t="s">
        <v>162</v>
      </c>
      <c r="D49" s="518"/>
      <c r="E49" s="407"/>
      <c r="F49" s="407"/>
      <c r="G49" s="407"/>
      <c r="H49" s="407"/>
      <c r="I49" s="407"/>
      <c r="J49" s="407"/>
      <c r="K49" s="407"/>
      <c r="L49" s="407"/>
    </row>
    <row r="50" spans="2:12" ht="12" customHeight="1">
      <c r="B50" s="226" t="s">
        <v>366</v>
      </c>
      <c r="C50" s="282" t="s">
        <v>290</v>
      </c>
      <c r="D50" s="518"/>
      <c r="E50" s="407"/>
      <c r="F50" s="407"/>
      <c r="G50" s="407"/>
      <c r="H50" s="407"/>
      <c r="I50" s="407"/>
      <c r="J50" s="407"/>
      <c r="K50" s="407"/>
      <c r="L50" s="407"/>
    </row>
    <row r="51" spans="2:12" ht="12" customHeight="1">
      <c r="B51" s="436" t="s">
        <v>269</v>
      </c>
      <c r="C51" s="282" t="s">
        <v>291</v>
      </c>
      <c r="D51" s="518"/>
      <c r="E51" s="407"/>
      <c r="F51" s="407"/>
      <c r="G51" s="407"/>
      <c r="H51" s="407"/>
      <c r="I51" s="407"/>
      <c r="J51" s="407"/>
      <c r="K51" s="407"/>
      <c r="L51" s="407"/>
    </row>
    <row r="52" spans="2:12" ht="15" customHeight="1">
      <c r="B52" s="413" t="s">
        <v>552</v>
      </c>
      <c r="C52" s="750" t="s">
        <v>293</v>
      </c>
      <c r="D52" s="679"/>
      <c r="E52" s="744">
        <f aca="true" t="shared" si="0" ref="E52:L52">SUM(E7,E12,E17,E22,E27,E32,E37,E42,E47)</f>
        <v>3618</v>
      </c>
      <c r="F52" s="744">
        <f t="shared" si="0"/>
        <v>278</v>
      </c>
      <c r="G52" s="744">
        <f t="shared" si="0"/>
        <v>0</v>
      </c>
      <c r="H52" s="744">
        <f t="shared" si="0"/>
        <v>0</v>
      </c>
      <c r="I52" s="744">
        <f t="shared" si="0"/>
        <v>0</v>
      </c>
      <c r="J52" s="744">
        <f t="shared" si="0"/>
        <v>0</v>
      </c>
      <c r="K52" s="744">
        <f t="shared" si="0"/>
        <v>0</v>
      </c>
      <c r="L52" s="744">
        <f t="shared" si="0"/>
        <v>3896</v>
      </c>
    </row>
    <row r="53" spans="2:12" ht="12" customHeight="1">
      <c r="B53" s="414" t="s">
        <v>264</v>
      </c>
      <c r="C53" s="750"/>
      <c r="D53" s="679"/>
      <c r="E53" s="744"/>
      <c r="F53" s="744"/>
      <c r="G53" s="744"/>
      <c r="H53" s="744"/>
      <c r="I53" s="744"/>
      <c r="J53" s="744"/>
      <c r="K53" s="744"/>
      <c r="L53" s="744"/>
    </row>
    <row r="54" spans="2:12" ht="12" customHeight="1">
      <c r="B54" s="416" t="s">
        <v>265</v>
      </c>
      <c r="C54" s="282">
        <v>101</v>
      </c>
      <c r="D54" s="518"/>
      <c r="E54" s="379">
        <f aca="true" t="shared" si="1" ref="E54:L54">SUM(E9,E14,E19,E24,E29,E34,E39,E44,E49)</f>
        <v>5361</v>
      </c>
      <c r="F54" s="379">
        <f t="shared" si="1"/>
        <v>640</v>
      </c>
      <c r="G54" s="379">
        <f t="shared" si="1"/>
        <v>0</v>
      </c>
      <c r="H54" s="379">
        <f t="shared" si="1"/>
        <v>0</v>
      </c>
      <c r="I54" s="379">
        <f t="shared" si="1"/>
        <v>0</v>
      </c>
      <c r="J54" s="379">
        <f t="shared" si="1"/>
        <v>0</v>
      </c>
      <c r="K54" s="379">
        <f t="shared" si="1"/>
        <v>0</v>
      </c>
      <c r="L54" s="379">
        <f t="shared" si="1"/>
        <v>6001</v>
      </c>
    </row>
    <row r="55" spans="2:12" ht="12" customHeight="1">
      <c r="B55" s="226" t="s">
        <v>366</v>
      </c>
      <c r="C55" s="282" t="s">
        <v>295</v>
      </c>
      <c r="D55" s="518"/>
      <c r="E55" s="379">
        <f>SUM(E10,E15,E20,E25,E30,E35,E40,E45,E50)</f>
        <v>1743</v>
      </c>
      <c r="F55" s="379">
        <f>SUM(F10,F15,F20,F25,F30,F35,F40,F45,F50)</f>
        <v>362</v>
      </c>
      <c r="G55" s="379"/>
      <c r="H55" s="379">
        <f aca="true" t="shared" si="2" ref="H55:L56">SUM(H10,H15,H20,H25,H30,H35,H40,H45,H50)</f>
        <v>0</v>
      </c>
      <c r="I55" s="379">
        <f t="shared" si="2"/>
        <v>0</v>
      </c>
      <c r="J55" s="379">
        <f t="shared" si="2"/>
        <v>0</v>
      </c>
      <c r="K55" s="379">
        <f t="shared" si="2"/>
        <v>0</v>
      </c>
      <c r="L55" s="379">
        <f t="shared" si="2"/>
        <v>2105</v>
      </c>
    </row>
    <row r="56" spans="2:12" ht="12" customHeight="1">
      <c r="B56" s="226" t="s">
        <v>269</v>
      </c>
      <c r="C56" s="282" t="s">
        <v>296</v>
      </c>
      <c r="D56" s="518"/>
      <c r="E56" s="379">
        <f>SUM(E11,E16,E21,E26,E31,E36,E41,E46,E51)</f>
        <v>0</v>
      </c>
      <c r="F56" s="379">
        <f>SUM(F11,F16,F21,F26,F31,F36,F41,F46,F51)</f>
        <v>0</v>
      </c>
      <c r="G56" s="379">
        <f>SUM(G11,G16,G21,G26,G31,G36,G41,G46,G51)</f>
        <v>0</v>
      </c>
      <c r="H56" s="379">
        <f t="shared" si="2"/>
        <v>0</v>
      </c>
      <c r="I56" s="379">
        <f t="shared" si="2"/>
        <v>0</v>
      </c>
      <c r="J56" s="379">
        <f t="shared" si="2"/>
        <v>0</v>
      </c>
      <c r="K56" s="379">
        <f t="shared" si="2"/>
        <v>0</v>
      </c>
      <c r="L56" s="379">
        <f t="shared" si="2"/>
        <v>0</v>
      </c>
    </row>
  </sheetData>
  <sheetProtection password="DFAF" sheet="1" objects="1" scenarios="1"/>
  <mergeCells count="113">
    <mergeCell ref="D47:D48"/>
    <mergeCell ref="E47:E48"/>
    <mergeCell ref="L52:L53"/>
    <mergeCell ref="K52:K53"/>
    <mergeCell ref="J52:J53"/>
    <mergeCell ref="L47:L48"/>
    <mergeCell ref="K47:K48"/>
    <mergeCell ref="F47:F48"/>
    <mergeCell ref="G47:G48"/>
    <mergeCell ref="L42:L43"/>
    <mergeCell ref="K12:K13"/>
    <mergeCell ref="L12:L13"/>
    <mergeCell ref="L17:L18"/>
    <mergeCell ref="L27:L28"/>
    <mergeCell ref="L22:L23"/>
    <mergeCell ref="K27:K28"/>
    <mergeCell ref="K32:K33"/>
    <mergeCell ref="D32:D33"/>
    <mergeCell ref="E32:E33"/>
    <mergeCell ref="F32:F33"/>
    <mergeCell ref="C22:C23"/>
    <mergeCell ref="L32:L33"/>
    <mergeCell ref="L37:L38"/>
    <mergeCell ref="D7:D8"/>
    <mergeCell ref="F17:F18"/>
    <mergeCell ref="J17:J18"/>
    <mergeCell ref="E17:E18"/>
    <mergeCell ref="D22:D23"/>
    <mergeCell ref="E22:E23"/>
    <mergeCell ref="G22:G23"/>
    <mergeCell ref="H22:H23"/>
    <mergeCell ref="I22:I23"/>
    <mergeCell ref="I12:I13"/>
    <mergeCell ref="G17:G18"/>
    <mergeCell ref="H17:H18"/>
    <mergeCell ref="I17:I18"/>
    <mergeCell ref="B3:B5"/>
    <mergeCell ref="D3:D5"/>
    <mergeCell ref="D17:D18"/>
    <mergeCell ref="C17:C18"/>
    <mergeCell ref="C12:C13"/>
    <mergeCell ref="D12:D13"/>
    <mergeCell ref="C7:C8"/>
    <mergeCell ref="H7:H8"/>
    <mergeCell ref="E7:E8"/>
    <mergeCell ref="F7:F8"/>
    <mergeCell ref="J12:J13"/>
    <mergeCell ref="F22:F23"/>
    <mergeCell ref="K22:K23"/>
    <mergeCell ref="J22:J23"/>
    <mergeCell ref="G12:G13"/>
    <mergeCell ref="H12:H13"/>
    <mergeCell ref="K17:K18"/>
    <mergeCell ref="I7:I8"/>
    <mergeCell ref="L7:L8"/>
    <mergeCell ref="J7:J8"/>
    <mergeCell ref="K7:K8"/>
    <mergeCell ref="C27:C28"/>
    <mergeCell ref="D27:D28"/>
    <mergeCell ref="J27:J28"/>
    <mergeCell ref="E12:E13"/>
    <mergeCell ref="F12:F13"/>
    <mergeCell ref="G7:G8"/>
    <mergeCell ref="C32:C33"/>
    <mergeCell ref="C42:C43"/>
    <mergeCell ref="G27:G28"/>
    <mergeCell ref="H27:H28"/>
    <mergeCell ref="I27:I28"/>
    <mergeCell ref="G32:G33"/>
    <mergeCell ref="H32:H33"/>
    <mergeCell ref="I32:I33"/>
    <mergeCell ref="E27:E28"/>
    <mergeCell ref="F27:F28"/>
    <mergeCell ref="J32:J33"/>
    <mergeCell ref="E37:E38"/>
    <mergeCell ref="F37:F38"/>
    <mergeCell ref="C37:C38"/>
    <mergeCell ref="E42:E43"/>
    <mergeCell ref="F42:F43"/>
    <mergeCell ref="D37:D38"/>
    <mergeCell ref="I42:I43"/>
    <mergeCell ref="J42:J43"/>
    <mergeCell ref="D42:D43"/>
    <mergeCell ref="I52:I53"/>
    <mergeCell ref="K37:K38"/>
    <mergeCell ref="G37:G38"/>
    <mergeCell ref="H37:H38"/>
    <mergeCell ref="I37:I38"/>
    <mergeCell ref="J37:J38"/>
    <mergeCell ref="I47:I48"/>
    <mergeCell ref="H47:H48"/>
    <mergeCell ref="K42:K43"/>
    <mergeCell ref="H42:H43"/>
    <mergeCell ref="J47:J48"/>
    <mergeCell ref="K2:L2"/>
    <mergeCell ref="B2:J2"/>
    <mergeCell ref="I3:K3"/>
    <mergeCell ref="J4:K4"/>
    <mergeCell ref="G4:H4"/>
    <mergeCell ref="F3:H3"/>
    <mergeCell ref="C3:C5"/>
    <mergeCell ref="E3:E5"/>
    <mergeCell ref="I4:I5"/>
    <mergeCell ref="L3:L5"/>
    <mergeCell ref="F4:F5"/>
    <mergeCell ref="G42:G43"/>
    <mergeCell ref="C47:C48"/>
    <mergeCell ref="H52:H53"/>
    <mergeCell ref="C52:C53"/>
    <mergeCell ref="D52:D53"/>
    <mergeCell ref="E52:E53"/>
    <mergeCell ref="F52:F53"/>
    <mergeCell ref="G52:G53"/>
  </mergeCells>
  <dataValidations count="2">
    <dataValidation type="decimal" operator="notEqual" allowBlank="1" showInputMessage="1" showErrorMessage="1" sqref="E7:L56">
      <formula1>-1000000000000000000000000000000000000000</formula1>
    </dataValidation>
    <dataValidation operator="notEqual" allowBlank="1" showInputMessage="1" showErrorMessage="1" sqref="D7:D56"/>
  </dataValidations>
  <printOptions/>
  <pageMargins left="0.7874015748031497" right="0.1968503937007874" top="0.3937007874015748" bottom="0.2362204724409449" header="0" footer="0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1"/>
  <dimension ref="B1:M21"/>
  <sheetViews>
    <sheetView showGridLines="0" showRowColHeaders="0" zoomScalePageLayoutView="0" workbookViewId="0" topLeftCell="C3">
      <selection activeCell="H25" sqref="H25"/>
    </sheetView>
  </sheetViews>
  <sheetFormatPr defaultColWidth="9.00390625" defaultRowHeight="12.75"/>
  <cols>
    <col min="1" max="1" width="0" style="174" hidden="1" customWidth="1"/>
    <col min="2" max="2" width="24.375" style="174" customWidth="1"/>
    <col min="3" max="3" width="4.375" style="174" customWidth="1"/>
    <col min="4" max="4" width="8.125" style="174" customWidth="1"/>
    <col min="5" max="6" width="14.75390625" style="174" customWidth="1"/>
    <col min="7" max="8" width="13.75390625" style="174" customWidth="1"/>
    <col min="9" max="9" width="14.75390625" style="174" customWidth="1"/>
    <col min="10" max="11" width="13.75390625" style="174" customWidth="1"/>
    <col min="12" max="12" width="14.75390625" style="174" customWidth="1"/>
    <col min="13" max="13" width="1.00390625" style="174" customWidth="1"/>
    <col min="14" max="16384" width="9.125" style="174" customWidth="1"/>
  </cols>
  <sheetData>
    <row r="1" spans="2:12" ht="12.75" hidden="1">
      <c r="B1" s="174" t="s">
        <v>528</v>
      </c>
      <c r="L1" s="174" t="s">
        <v>529</v>
      </c>
    </row>
    <row r="2" spans="2:12" ht="12.75" hidden="1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2:13" ht="18.75" customHeight="1">
      <c r="B3" s="758" t="s">
        <v>376</v>
      </c>
      <c r="C3" s="758"/>
      <c r="D3" s="758"/>
      <c r="E3" s="758"/>
      <c r="F3" s="758"/>
      <c r="G3" s="758"/>
      <c r="H3" s="758"/>
      <c r="I3" s="758"/>
      <c r="J3" s="758"/>
      <c r="K3" s="719" t="s">
        <v>377</v>
      </c>
      <c r="L3" s="719"/>
      <c r="M3" s="196"/>
    </row>
    <row r="4" spans="2:12" ht="14.25" customHeight="1">
      <c r="B4" s="708" t="s">
        <v>378</v>
      </c>
      <c r="C4" s="738" t="s">
        <v>27</v>
      </c>
      <c r="D4" s="738" t="s">
        <v>360</v>
      </c>
      <c r="E4" s="738" t="s">
        <v>347</v>
      </c>
      <c r="F4" s="708" t="s">
        <v>258</v>
      </c>
      <c r="G4" s="708"/>
      <c r="H4" s="708"/>
      <c r="I4" s="708" t="s">
        <v>259</v>
      </c>
      <c r="J4" s="708"/>
      <c r="K4" s="708"/>
      <c r="L4" s="708" t="s">
        <v>361</v>
      </c>
    </row>
    <row r="5" spans="2:12" ht="15" customHeight="1">
      <c r="B5" s="708"/>
      <c r="C5" s="730"/>
      <c r="D5" s="730"/>
      <c r="E5" s="730"/>
      <c r="F5" s="738" t="s">
        <v>261</v>
      </c>
      <c r="G5" s="708" t="s">
        <v>323</v>
      </c>
      <c r="H5" s="708"/>
      <c r="I5" s="708" t="s">
        <v>261</v>
      </c>
      <c r="J5" s="708" t="s">
        <v>323</v>
      </c>
      <c r="K5" s="708"/>
      <c r="L5" s="708"/>
    </row>
    <row r="6" spans="2:12" ht="74.25" customHeight="1">
      <c r="B6" s="708"/>
      <c r="C6" s="707"/>
      <c r="D6" s="707"/>
      <c r="E6" s="707"/>
      <c r="F6" s="707"/>
      <c r="G6" s="424" t="s">
        <v>379</v>
      </c>
      <c r="H6" s="424" t="s">
        <v>380</v>
      </c>
      <c r="I6" s="708"/>
      <c r="J6" s="424" t="s">
        <v>381</v>
      </c>
      <c r="K6" s="424" t="s">
        <v>382</v>
      </c>
      <c r="L6" s="708"/>
    </row>
    <row r="7" spans="2:12" ht="13.5" customHeight="1">
      <c r="B7" s="425" t="s">
        <v>327</v>
      </c>
      <c r="C7" s="425" t="s">
        <v>328</v>
      </c>
      <c r="D7" s="425" t="s">
        <v>329</v>
      </c>
      <c r="E7" s="425" t="s">
        <v>330</v>
      </c>
      <c r="F7" s="425" t="s">
        <v>383</v>
      </c>
      <c r="G7" s="425" t="s">
        <v>331</v>
      </c>
      <c r="H7" s="425" t="s">
        <v>332</v>
      </c>
      <c r="I7" s="425" t="s">
        <v>333</v>
      </c>
      <c r="J7" s="425" t="s">
        <v>334</v>
      </c>
      <c r="K7" s="425" t="s">
        <v>335</v>
      </c>
      <c r="L7" s="425" t="s">
        <v>384</v>
      </c>
    </row>
    <row r="8" spans="2:12" ht="12" customHeight="1">
      <c r="B8" s="437" t="s">
        <v>385</v>
      </c>
      <c r="C8" s="438" t="s">
        <v>34</v>
      </c>
      <c r="D8" s="518"/>
      <c r="E8" s="379">
        <f>E9-E10-E11</f>
        <v>0</v>
      </c>
      <c r="F8" s="407"/>
      <c r="G8" s="407"/>
      <c r="H8" s="407"/>
      <c r="I8" s="407"/>
      <c r="J8" s="407"/>
      <c r="K8" s="407"/>
      <c r="L8" s="379">
        <f>L9-L10-L11</f>
        <v>0</v>
      </c>
    </row>
    <row r="9" spans="2:12" ht="12" customHeight="1">
      <c r="B9" s="437" t="s">
        <v>386</v>
      </c>
      <c r="C9" s="245" t="s">
        <v>266</v>
      </c>
      <c r="D9" s="518"/>
      <c r="E9" s="407"/>
      <c r="F9" s="407"/>
      <c r="G9" s="407"/>
      <c r="H9" s="407"/>
      <c r="I9" s="407"/>
      <c r="J9" s="407"/>
      <c r="K9" s="407"/>
      <c r="L9" s="407"/>
    </row>
    <row r="10" spans="2:12" ht="12" customHeight="1">
      <c r="B10" s="437" t="s">
        <v>387</v>
      </c>
      <c r="C10" s="438" t="s">
        <v>268</v>
      </c>
      <c r="D10" s="521"/>
      <c r="E10" s="439"/>
      <c r="F10" s="407"/>
      <c r="G10" s="407"/>
      <c r="H10" s="407"/>
      <c r="I10" s="407"/>
      <c r="J10" s="407"/>
      <c r="K10" s="407"/>
      <c r="L10" s="407"/>
    </row>
    <row r="11" spans="2:12" ht="12" customHeight="1">
      <c r="B11" s="437" t="s">
        <v>388</v>
      </c>
      <c r="C11" s="438" t="s">
        <v>270</v>
      </c>
      <c r="D11" s="521"/>
      <c r="E11" s="439"/>
      <c r="F11" s="407"/>
      <c r="G11" s="407"/>
      <c r="H11" s="407"/>
      <c r="I11" s="407"/>
      <c r="J11" s="407"/>
      <c r="K11" s="407"/>
      <c r="L11" s="407"/>
    </row>
    <row r="12" spans="2:12" ht="13.5" customHeight="1">
      <c r="B12" s="440"/>
      <c r="C12" s="441"/>
      <c r="D12" s="441"/>
      <c r="E12" s="441"/>
      <c r="F12" s="441"/>
      <c r="G12" s="441"/>
      <c r="H12" s="441"/>
      <c r="I12" s="441"/>
      <c r="J12" s="441"/>
      <c r="K12" s="441"/>
      <c r="L12" s="442"/>
    </row>
    <row r="13" spans="2:12" s="196" customFormat="1" ht="54" customHeight="1">
      <c r="B13" s="440"/>
      <c r="C13" s="441"/>
      <c r="D13" s="441"/>
      <c r="E13" s="441"/>
      <c r="F13" s="441"/>
      <c r="G13" s="441"/>
      <c r="H13" s="441"/>
      <c r="I13" s="441"/>
      <c r="J13" s="441"/>
      <c r="K13" s="441"/>
      <c r="L13" s="442"/>
    </row>
    <row r="14" spans="2:12" ht="18" customHeight="1">
      <c r="B14" s="755" t="s">
        <v>389</v>
      </c>
      <c r="C14" s="756"/>
      <c r="D14" s="756"/>
      <c r="E14" s="756"/>
      <c r="F14" s="756"/>
      <c r="G14" s="756"/>
      <c r="H14" s="756"/>
      <c r="I14" s="756"/>
      <c r="J14" s="757"/>
      <c r="K14" s="754" t="s">
        <v>390</v>
      </c>
      <c r="L14" s="754"/>
    </row>
    <row r="15" spans="2:12" ht="13.5" customHeight="1">
      <c r="B15" s="708" t="s">
        <v>378</v>
      </c>
      <c r="C15" s="707" t="s">
        <v>27</v>
      </c>
      <c r="D15" s="730" t="s">
        <v>391</v>
      </c>
      <c r="E15" s="707" t="s">
        <v>347</v>
      </c>
      <c r="F15" s="707" t="s">
        <v>258</v>
      </c>
      <c r="G15" s="707"/>
      <c r="H15" s="707"/>
      <c r="I15" s="707" t="s">
        <v>259</v>
      </c>
      <c r="J15" s="707"/>
      <c r="K15" s="707"/>
      <c r="L15" s="707" t="s">
        <v>392</v>
      </c>
    </row>
    <row r="16" spans="2:12" ht="12.75">
      <c r="B16" s="708"/>
      <c r="C16" s="708"/>
      <c r="D16" s="730"/>
      <c r="E16" s="708"/>
      <c r="F16" s="708" t="s">
        <v>261</v>
      </c>
      <c r="G16" s="708" t="s">
        <v>323</v>
      </c>
      <c r="H16" s="708"/>
      <c r="I16" s="424"/>
      <c r="J16" s="708" t="s">
        <v>323</v>
      </c>
      <c r="K16" s="708"/>
      <c r="L16" s="708"/>
    </row>
    <row r="17" spans="2:12" ht="72.75" customHeight="1">
      <c r="B17" s="708"/>
      <c r="C17" s="708"/>
      <c r="D17" s="707"/>
      <c r="E17" s="708"/>
      <c r="F17" s="708"/>
      <c r="G17" s="424" t="s">
        <v>393</v>
      </c>
      <c r="H17" s="424" t="s">
        <v>380</v>
      </c>
      <c r="I17" s="424" t="s">
        <v>261</v>
      </c>
      <c r="J17" s="424" t="s">
        <v>394</v>
      </c>
      <c r="K17" s="424" t="s">
        <v>382</v>
      </c>
      <c r="L17" s="708"/>
    </row>
    <row r="18" spans="2:12" ht="15" customHeight="1">
      <c r="B18" s="424">
        <v>1</v>
      </c>
      <c r="C18" s="424">
        <v>2</v>
      </c>
      <c r="D18" s="424">
        <v>3</v>
      </c>
      <c r="E18" s="424">
        <v>4</v>
      </c>
      <c r="F18" s="424">
        <v>5</v>
      </c>
      <c r="G18" s="424">
        <v>6</v>
      </c>
      <c r="H18" s="424">
        <v>7</v>
      </c>
      <c r="I18" s="424">
        <v>8</v>
      </c>
      <c r="J18" s="424">
        <v>9</v>
      </c>
      <c r="K18" s="424">
        <v>10</v>
      </c>
      <c r="L18" s="424">
        <v>11</v>
      </c>
    </row>
    <row r="19" spans="2:12" ht="12" customHeight="1">
      <c r="B19" s="443" t="s">
        <v>385</v>
      </c>
      <c r="C19" s="438" t="s">
        <v>34</v>
      </c>
      <c r="D19" s="522"/>
      <c r="E19" s="379">
        <f>E20-E21</f>
        <v>0</v>
      </c>
      <c r="F19" s="407"/>
      <c r="G19" s="407"/>
      <c r="H19" s="407"/>
      <c r="I19" s="407"/>
      <c r="J19" s="407"/>
      <c r="K19" s="407"/>
      <c r="L19" s="379">
        <f>L20-L21</f>
        <v>0</v>
      </c>
    </row>
    <row r="20" spans="2:12" ht="12" customHeight="1">
      <c r="B20" s="443" t="s">
        <v>395</v>
      </c>
      <c r="C20" s="245" t="s">
        <v>266</v>
      </c>
      <c r="D20" s="522"/>
      <c r="E20" s="407"/>
      <c r="F20" s="407"/>
      <c r="G20" s="407"/>
      <c r="H20" s="407"/>
      <c r="I20" s="407"/>
      <c r="J20" s="407"/>
      <c r="K20" s="407"/>
      <c r="L20" s="407"/>
    </row>
    <row r="21" spans="2:12" ht="12" customHeight="1">
      <c r="B21" s="443" t="s">
        <v>387</v>
      </c>
      <c r="C21" s="438" t="s">
        <v>268</v>
      </c>
      <c r="D21" s="523"/>
      <c r="E21" s="439"/>
      <c r="F21" s="407"/>
      <c r="G21" s="439"/>
      <c r="H21" s="439"/>
      <c r="I21" s="407"/>
      <c r="J21" s="439"/>
      <c r="K21" s="439"/>
      <c r="L21" s="407"/>
    </row>
  </sheetData>
  <sheetProtection password="DFAF" sheet="1" objects="1" scenarios="1"/>
  <mergeCells count="25">
    <mergeCell ref="D4:D6"/>
    <mergeCell ref="E4:E6"/>
    <mergeCell ref="K3:L3"/>
    <mergeCell ref="B3:J3"/>
    <mergeCell ref="G5:H5"/>
    <mergeCell ref="K14:L14"/>
    <mergeCell ref="B14:J14"/>
    <mergeCell ref="I4:K4"/>
    <mergeCell ref="J5:K5"/>
    <mergeCell ref="I5:I6"/>
    <mergeCell ref="L4:L6"/>
    <mergeCell ref="F5:F6"/>
    <mergeCell ref="F4:H4"/>
    <mergeCell ref="B4:B6"/>
    <mergeCell ref="C4:C6"/>
    <mergeCell ref="B15:B17"/>
    <mergeCell ref="F16:F17"/>
    <mergeCell ref="L15:L17"/>
    <mergeCell ref="I15:K15"/>
    <mergeCell ref="J16:K16"/>
    <mergeCell ref="C15:C17"/>
    <mergeCell ref="D15:D17"/>
    <mergeCell ref="E15:E17"/>
    <mergeCell ref="F15:H15"/>
    <mergeCell ref="G16:H16"/>
  </mergeCells>
  <dataValidations count="2">
    <dataValidation type="decimal" operator="notEqual" allowBlank="1" showInputMessage="1" showErrorMessage="1" sqref="E8:L11 E19:L21">
      <formula1>-1000000000000000000000000000000000000000</formula1>
    </dataValidation>
    <dataValidation operator="notEqual" allowBlank="1" showInputMessage="1" showErrorMessage="1" sqref="D8:D11 D19:D21"/>
  </dataValidations>
  <printOptions/>
  <pageMargins left="0.7874015748031497" right="0.11811023622047245" top="0.5905511811023623" bottom="0.5905511811023623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4"/>
  <dimension ref="B1:H38"/>
  <sheetViews>
    <sheetView showGridLines="0" showRowColHeaders="0" zoomScalePageLayoutView="0" workbookViewId="0" topLeftCell="B14">
      <selection activeCell="F34" sqref="F34:G34"/>
    </sheetView>
  </sheetViews>
  <sheetFormatPr defaultColWidth="9.00390625" defaultRowHeight="12.75"/>
  <cols>
    <col min="1" max="1" width="0" style="174" hidden="1" customWidth="1"/>
    <col min="2" max="2" width="40.125" style="174" customWidth="1"/>
    <col min="3" max="3" width="4.25390625" style="174" customWidth="1"/>
    <col min="4" max="4" width="14.75390625" style="174" customWidth="1"/>
    <col min="5" max="6" width="14.00390625" style="174" customWidth="1"/>
    <col min="7" max="7" width="14.75390625" style="174" customWidth="1"/>
    <col min="8" max="8" width="1.00390625" style="174" customWidth="1"/>
    <col min="9" max="16384" width="9.125" style="174" customWidth="1"/>
  </cols>
  <sheetData>
    <row r="1" spans="2:7" ht="18" customHeight="1" hidden="1" thickBot="1">
      <c r="B1" s="174" t="s">
        <v>528</v>
      </c>
      <c r="G1" s="174" t="s">
        <v>529</v>
      </c>
    </row>
    <row r="2" spans="2:8" ht="15">
      <c r="B2" s="765" t="s">
        <v>546</v>
      </c>
      <c r="C2" s="765"/>
      <c r="D2" s="765"/>
      <c r="E2" s="765"/>
      <c r="F2" s="765"/>
      <c r="G2" s="497" t="s">
        <v>396</v>
      </c>
      <c r="H2" s="517"/>
    </row>
    <row r="3" spans="2:7" ht="62.25" customHeight="1">
      <c r="B3" s="424" t="s">
        <v>378</v>
      </c>
      <c r="C3" s="424" t="s">
        <v>27</v>
      </c>
      <c r="D3" s="424" t="s">
        <v>321</v>
      </c>
      <c r="E3" s="424" t="s">
        <v>258</v>
      </c>
      <c r="F3" s="424" t="s">
        <v>259</v>
      </c>
      <c r="G3" s="424" t="s">
        <v>397</v>
      </c>
    </row>
    <row r="4" spans="2:7" ht="12.75">
      <c r="B4" s="425">
        <v>1</v>
      </c>
      <c r="C4" s="425">
        <v>2</v>
      </c>
      <c r="D4" s="425">
        <v>3</v>
      </c>
      <c r="E4" s="425">
        <v>4</v>
      </c>
      <c r="F4" s="425">
        <v>5</v>
      </c>
      <c r="G4" s="425"/>
    </row>
    <row r="5" spans="2:7" ht="26.25" customHeight="1">
      <c r="B5" s="445" t="s">
        <v>398</v>
      </c>
      <c r="C5" s="446" t="s">
        <v>34</v>
      </c>
      <c r="D5" s="283"/>
      <c r="E5" s="283"/>
      <c r="F5" s="283"/>
      <c r="G5" s="283"/>
    </row>
    <row r="6" spans="2:7" ht="25.5" customHeight="1">
      <c r="B6" s="445" t="s">
        <v>399</v>
      </c>
      <c r="C6" s="409" t="s">
        <v>37</v>
      </c>
      <c r="D6" s="283"/>
      <c r="E6" s="283"/>
      <c r="F6" s="283"/>
      <c r="G6" s="283"/>
    </row>
    <row r="7" spans="2:7" ht="13.5" customHeight="1">
      <c r="B7" s="447" t="s">
        <v>552</v>
      </c>
      <c r="C7" s="409" t="s">
        <v>40</v>
      </c>
      <c r="D7" s="284">
        <f>SUM(D5:D6)</f>
        <v>0</v>
      </c>
      <c r="E7" s="284">
        <f>SUM(E5:E6)</f>
        <v>0</v>
      </c>
      <c r="F7" s="284">
        <f>SUM(F5:F6)</f>
        <v>0</v>
      </c>
      <c r="G7" s="284">
        <f>SUM(G5:G6)</f>
        <v>0</v>
      </c>
    </row>
    <row r="8" spans="2:7" ht="12.75">
      <c r="B8" s="432"/>
      <c r="C8" s="432"/>
      <c r="D8" s="432"/>
      <c r="E8" s="432"/>
      <c r="F8" s="432"/>
      <c r="G8" s="432"/>
    </row>
    <row r="9" spans="2:7" ht="51" customHeight="1">
      <c r="B9" s="432"/>
      <c r="C9" s="432"/>
      <c r="D9" s="432"/>
      <c r="E9" s="432"/>
      <c r="F9" s="711" t="s">
        <v>400</v>
      </c>
      <c r="G9" s="711"/>
    </row>
    <row r="10" spans="2:7" ht="15" customHeight="1">
      <c r="B10" s="710" t="s">
        <v>401</v>
      </c>
      <c r="C10" s="710"/>
      <c r="D10" s="710"/>
      <c r="E10" s="710"/>
      <c r="F10" s="766"/>
      <c r="G10" s="766"/>
    </row>
    <row r="11" spans="2:7" ht="37.5" customHeight="1">
      <c r="B11" s="708" t="s">
        <v>402</v>
      </c>
      <c r="C11" s="708" t="s">
        <v>27</v>
      </c>
      <c r="D11" s="708" t="s">
        <v>321</v>
      </c>
      <c r="E11" s="708"/>
      <c r="F11" s="708" t="s">
        <v>403</v>
      </c>
      <c r="G11" s="708"/>
    </row>
    <row r="12" spans="2:7" ht="9" customHeight="1" hidden="1">
      <c r="B12" s="708"/>
      <c r="C12" s="708"/>
      <c r="D12" s="708"/>
      <c r="E12" s="708"/>
      <c r="F12" s="708"/>
      <c r="G12" s="708"/>
    </row>
    <row r="13" spans="2:7" ht="12.75">
      <c r="B13" s="424">
        <v>1</v>
      </c>
      <c r="C13" s="424">
        <v>2</v>
      </c>
      <c r="D13" s="708">
        <v>3</v>
      </c>
      <c r="E13" s="708"/>
      <c r="F13" s="708">
        <v>4</v>
      </c>
      <c r="G13" s="708"/>
    </row>
    <row r="14" spans="2:7" ht="18.75" customHeight="1">
      <c r="B14" s="443" t="s">
        <v>404</v>
      </c>
      <c r="C14" s="409" t="s">
        <v>34</v>
      </c>
      <c r="D14" s="737"/>
      <c r="E14" s="737"/>
      <c r="F14" s="737"/>
      <c r="G14" s="737"/>
    </row>
    <row r="15" spans="2:7" ht="15" customHeight="1">
      <c r="B15" s="443" t="s">
        <v>405</v>
      </c>
      <c r="C15" s="409" t="s">
        <v>37</v>
      </c>
      <c r="D15" s="737"/>
      <c r="E15" s="737"/>
      <c r="F15" s="737"/>
      <c r="G15" s="737"/>
    </row>
    <row r="16" spans="2:7" ht="14.25" customHeight="1">
      <c r="B16" s="443" t="s">
        <v>406</v>
      </c>
      <c r="C16" s="409" t="s">
        <v>40</v>
      </c>
      <c r="D16" s="737"/>
      <c r="E16" s="737"/>
      <c r="F16" s="737"/>
      <c r="G16" s="737"/>
    </row>
    <row r="17" spans="2:7" ht="15" customHeight="1">
      <c r="B17" s="447" t="s">
        <v>552</v>
      </c>
      <c r="C17" s="449" t="s">
        <v>43</v>
      </c>
      <c r="D17" s="762">
        <f>SUM(D14:E16)</f>
        <v>0</v>
      </c>
      <c r="E17" s="762"/>
      <c r="F17" s="762">
        <f>SUM(F14:G16)</f>
        <v>0</v>
      </c>
      <c r="G17" s="762"/>
    </row>
    <row r="18" spans="2:7" ht="45" customHeight="1">
      <c r="B18" s="432"/>
      <c r="C18" s="432"/>
      <c r="D18" s="432"/>
      <c r="E18" s="432"/>
      <c r="F18" s="432"/>
      <c r="G18" s="432"/>
    </row>
    <row r="19" spans="2:7" ht="15" customHeight="1">
      <c r="B19" s="763" t="s">
        <v>59</v>
      </c>
      <c r="C19" s="763"/>
      <c r="D19" s="763"/>
      <c r="E19" s="763"/>
      <c r="F19" s="764" t="s">
        <v>407</v>
      </c>
      <c r="G19" s="764"/>
    </row>
    <row r="20" spans="2:7" ht="37.5" customHeight="1">
      <c r="B20" s="708" t="s">
        <v>168</v>
      </c>
      <c r="C20" s="708" t="s">
        <v>27</v>
      </c>
      <c r="D20" s="708" t="s">
        <v>321</v>
      </c>
      <c r="E20" s="708"/>
      <c r="F20" s="708" t="s">
        <v>408</v>
      </c>
      <c r="G20" s="708"/>
    </row>
    <row r="21" spans="2:7" ht="12.75" hidden="1">
      <c r="B21" s="708"/>
      <c r="C21" s="708"/>
      <c r="D21" s="708"/>
      <c r="E21" s="708"/>
      <c r="F21" s="708"/>
      <c r="G21" s="708"/>
    </row>
    <row r="22" spans="2:7" ht="12.75">
      <c r="B22" s="331">
        <v>1</v>
      </c>
      <c r="C22" s="424">
        <v>2</v>
      </c>
      <c r="D22" s="708">
        <v>3</v>
      </c>
      <c r="E22" s="708"/>
      <c r="F22" s="708">
        <v>4</v>
      </c>
      <c r="G22" s="708"/>
    </row>
    <row r="23" spans="2:7" ht="16.5" customHeight="1">
      <c r="B23" s="450" t="s">
        <v>409</v>
      </c>
      <c r="C23" s="759" t="s">
        <v>34</v>
      </c>
      <c r="D23" s="683">
        <v>1876453</v>
      </c>
      <c r="E23" s="683"/>
      <c r="F23" s="683">
        <v>2997785</v>
      </c>
      <c r="G23" s="683"/>
    </row>
    <row r="24" spans="2:7" ht="13.5" customHeight="1">
      <c r="B24" s="451" t="s">
        <v>410</v>
      </c>
      <c r="C24" s="759"/>
      <c r="D24" s="683"/>
      <c r="E24" s="683"/>
      <c r="F24" s="683"/>
      <c r="G24" s="683"/>
    </row>
    <row r="25" spans="2:7" ht="12.75" customHeight="1">
      <c r="B25" s="452" t="s">
        <v>411</v>
      </c>
      <c r="C25" s="426" t="s">
        <v>266</v>
      </c>
      <c r="D25" s="737">
        <v>1876453</v>
      </c>
      <c r="E25" s="737"/>
      <c r="F25" s="737">
        <f>F23</f>
        <v>2997785</v>
      </c>
      <c r="G25" s="737"/>
    </row>
    <row r="26" spans="2:7" ht="13.5" customHeight="1">
      <c r="B26" s="453" t="s">
        <v>412</v>
      </c>
      <c r="C26" s="426" t="s">
        <v>268</v>
      </c>
      <c r="D26" s="737"/>
      <c r="E26" s="737"/>
      <c r="F26" s="737"/>
      <c r="G26" s="737"/>
    </row>
    <row r="27" spans="2:7" ht="14.25" customHeight="1">
      <c r="B27" s="450" t="s">
        <v>413</v>
      </c>
      <c r="C27" s="759" t="s">
        <v>37</v>
      </c>
      <c r="D27" s="683">
        <v>850000</v>
      </c>
      <c r="E27" s="683"/>
      <c r="F27" s="683">
        <v>850000</v>
      </c>
      <c r="G27" s="683"/>
    </row>
    <row r="28" spans="2:7" ht="13.5" customHeight="1">
      <c r="B28" s="451" t="s">
        <v>410</v>
      </c>
      <c r="C28" s="759"/>
      <c r="D28" s="683"/>
      <c r="E28" s="683"/>
      <c r="F28" s="683"/>
      <c r="G28" s="683"/>
    </row>
    <row r="29" spans="2:7" ht="12.75" customHeight="1">
      <c r="B29" s="452" t="s">
        <v>411</v>
      </c>
      <c r="C29" s="426" t="s">
        <v>271</v>
      </c>
      <c r="D29" s="737">
        <v>850000</v>
      </c>
      <c r="E29" s="737"/>
      <c r="F29" s="737">
        <v>850000</v>
      </c>
      <c r="G29" s="737"/>
    </row>
    <row r="30" spans="2:7" ht="12" customHeight="1">
      <c r="B30" s="453" t="s">
        <v>412</v>
      </c>
      <c r="C30" s="426" t="s">
        <v>272</v>
      </c>
      <c r="D30" s="737"/>
      <c r="E30" s="737"/>
      <c r="F30" s="737"/>
      <c r="G30" s="737"/>
    </row>
    <row r="31" spans="2:7" ht="30" customHeight="1">
      <c r="B31" s="450" t="s">
        <v>414</v>
      </c>
      <c r="C31" s="760" t="s">
        <v>40</v>
      </c>
      <c r="D31" s="683">
        <v>75186</v>
      </c>
      <c r="E31" s="683"/>
      <c r="F31" s="683">
        <v>68201</v>
      </c>
      <c r="G31" s="683"/>
    </row>
    <row r="32" spans="2:7" ht="13.5" customHeight="1">
      <c r="B32" s="452" t="s">
        <v>410</v>
      </c>
      <c r="C32" s="761"/>
      <c r="D32" s="683"/>
      <c r="E32" s="683"/>
      <c r="F32" s="683"/>
      <c r="G32" s="683"/>
    </row>
    <row r="33" spans="2:7" ht="12.75">
      <c r="B33" s="454" t="s">
        <v>415</v>
      </c>
      <c r="C33" s="426" t="s">
        <v>182</v>
      </c>
      <c r="D33" s="737">
        <v>75186</v>
      </c>
      <c r="E33" s="737"/>
      <c r="F33" s="737">
        <v>68201</v>
      </c>
      <c r="G33" s="737"/>
    </row>
    <row r="34" spans="2:7" ht="12" customHeight="1">
      <c r="B34" s="453" t="s">
        <v>412</v>
      </c>
      <c r="C34" s="455" t="s">
        <v>275</v>
      </c>
      <c r="D34" s="737"/>
      <c r="E34" s="737"/>
      <c r="F34" s="737"/>
      <c r="G34" s="737"/>
    </row>
    <row r="35" spans="2:7" ht="13.5" customHeight="1">
      <c r="B35" s="456" t="s">
        <v>552</v>
      </c>
      <c r="C35" s="760" t="s">
        <v>43</v>
      </c>
      <c r="D35" s="744">
        <f>SUM(D23,D27,D31)</f>
        <v>2801639</v>
      </c>
      <c r="E35" s="744"/>
      <c r="F35" s="744">
        <f>SUM(F23,F27,F31)</f>
        <v>3915986</v>
      </c>
      <c r="G35" s="744"/>
    </row>
    <row r="36" spans="2:7" ht="15" customHeight="1">
      <c r="B36" s="452" t="s">
        <v>385</v>
      </c>
      <c r="C36" s="761"/>
      <c r="D36" s="744"/>
      <c r="E36" s="744"/>
      <c r="F36" s="744"/>
      <c r="G36" s="744"/>
    </row>
    <row r="37" spans="2:7" ht="12.75" customHeight="1">
      <c r="B37" s="452" t="s">
        <v>411</v>
      </c>
      <c r="C37" s="426" t="s">
        <v>278</v>
      </c>
      <c r="D37" s="762">
        <f>SUM(D25,D29,D33)</f>
        <v>2801639</v>
      </c>
      <c r="E37" s="762"/>
      <c r="F37" s="762">
        <f>SUM(F25,F29,F33)</f>
        <v>3915986</v>
      </c>
      <c r="G37" s="762"/>
    </row>
    <row r="38" spans="2:7" ht="12" customHeight="1">
      <c r="B38" s="457" t="s">
        <v>412</v>
      </c>
      <c r="C38" s="426" t="s">
        <v>279</v>
      </c>
      <c r="D38" s="762">
        <f>SUM(D26,D30,D34)</f>
        <v>0</v>
      </c>
      <c r="E38" s="762"/>
      <c r="F38" s="762">
        <f>SUM(F26,F30,F34)</f>
        <v>0</v>
      </c>
      <c r="G38" s="762"/>
    </row>
  </sheetData>
  <sheetProtection password="DFAF" sheet="1" objects="1" scenarios="1"/>
  <mergeCells count="53">
    <mergeCell ref="D37:E37"/>
    <mergeCell ref="D38:E38"/>
    <mergeCell ref="D25:E25"/>
    <mergeCell ref="D26:E26"/>
    <mergeCell ref="D27:E28"/>
    <mergeCell ref="D29:E29"/>
    <mergeCell ref="D30:E30"/>
    <mergeCell ref="D34:E34"/>
    <mergeCell ref="D35:E36"/>
    <mergeCell ref="D13:E13"/>
    <mergeCell ref="D14:E14"/>
    <mergeCell ref="D15:E15"/>
    <mergeCell ref="D16:E16"/>
    <mergeCell ref="F37:G37"/>
    <mergeCell ref="F38:G38"/>
    <mergeCell ref="F30:G30"/>
    <mergeCell ref="F31:G32"/>
    <mergeCell ref="F33:G33"/>
    <mergeCell ref="F34:G34"/>
    <mergeCell ref="B2:F2"/>
    <mergeCell ref="B10:E10"/>
    <mergeCell ref="B11:B12"/>
    <mergeCell ref="C11:C12"/>
    <mergeCell ref="F11:G12"/>
    <mergeCell ref="F9:G10"/>
    <mergeCell ref="D11:E12"/>
    <mergeCell ref="F13:G13"/>
    <mergeCell ref="F14:G14"/>
    <mergeCell ref="F15:G15"/>
    <mergeCell ref="F16:G16"/>
    <mergeCell ref="F17:G17"/>
    <mergeCell ref="B20:B21"/>
    <mergeCell ref="C20:C21"/>
    <mergeCell ref="B19:E19"/>
    <mergeCell ref="F19:G19"/>
    <mergeCell ref="F20:G21"/>
    <mergeCell ref="D17:E17"/>
    <mergeCell ref="D20:E21"/>
    <mergeCell ref="C23:C24"/>
    <mergeCell ref="F22:G22"/>
    <mergeCell ref="F23:G24"/>
    <mergeCell ref="D22:E22"/>
    <mergeCell ref="D23:E24"/>
    <mergeCell ref="F25:G25"/>
    <mergeCell ref="F26:G26"/>
    <mergeCell ref="F27:G28"/>
    <mergeCell ref="F29:G29"/>
    <mergeCell ref="C27:C28"/>
    <mergeCell ref="F35:G36"/>
    <mergeCell ref="C31:C32"/>
    <mergeCell ref="C35:C36"/>
    <mergeCell ref="D31:E32"/>
    <mergeCell ref="D33:E33"/>
  </mergeCells>
  <dataValidations count="1">
    <dataValidation type="decimal" operator="notEqual" allowBlank="1" showInputMessage="1" showErrorMessage="1" sqref="D14:G17 D5:G7 D23:G38">
      <formula1>-100000000000000000000000000000000000000</formula1>
    </dataValidation>
  </dataValidations>
  <printOptions/>
  <pageMargins left="0.7874015748031497" right="0.11811023622047245" top="0.7874015748031497" bottom="0.7874015748031497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5"/>
  <dimension ref="B1:J43"/>
  <sheetViews>
    <sheetView showGridLines="0" showRowColHeaders="0" zoomScalePageLayoutView="0" workbookViewId="0" topLeftCell="B2">
      <selection activeCell="I43" sqref="I43:J43"/>
    </sheetView>
  </sheetViews>
  <sheetFormatPr defaultColWidth="9.00390625" defaultRowHeight="12.75"/>
  <cols>
    <col min="1" max="1" width="0" style="174" hidden="1" customWidth="1"/>
    <col min="2" max="4" width="9.125" style="174" customWidth="1"/>
    <col min="5" max="5" width="20.375" style="174" customWidth="1"/>
    <col min="6" max="6" width="5.00390625" style="174" customWidth="1"/>
    <col min="7" max="10" width="11.75390625" style="174" customWidth="1"/>
    <col min="11" max="11" width="1.25" style="174" customWidth="1"/>
    <col min="12" max="16384" width="9.125" style="174" customWidth="1"/>
  </cols>
  <sheetData>
    <row r="1" spans="2:10" ht="12.75" hidden="1">
      <c r="B1" s="174" t="s">
        <v>528</v>
      </c>
      <c r="J1" s="174" t="s">
        <v>529</v>
      </c>
    </row>
    <row r="2" spans="2:10" ht="45" customHeight="1">
      <c r="B2" s="783" t="s">
        <v>416</v>
      </c>
      <c r="C2" s="783"/>
      <c r="D2" s="783"/>
      <c r="E2" s="783"/>
      <c r="F2" s="783"/>
      <c r="G2" s="783"/>
      <c r="H2" s="783"/>
      <c r="I2" s="782" t="s">
        <v>417</v>
      </c>
      <c r="J2" s="782"/>
    </row>
    <row r="3" spans="2:10" ht="22.5" customHeight="1">
      <c r="B3" s="781" t="s">
        <v>168</v>
      </c>
      <c r="C3" s="781"/>
      <c r="D3" s="781"/>
      <c r="E3" s="781"/>
      <c r="F3" s="708" t="s">
        <v>27</v>
      </c>
      <c r="G3" s="708" t="s">
        <v>347</v>
      </c>
      <c r="H3" s="708"/>
      <c r="I3" s="708" t="s">
        <v>260</v>
      </c>
      <c r="J3" s="708"/>
    </row>
    <row r="4" spans="2:10" ht="17.25" customHeight="1">
      <c r="B4" s="781"/>
      <c r="C4" s="781"/>
      <c r="D4" s="781"/>
      <c r="E4" s="781"/>
      <c r="F4" s="708"/>
      <c r="G4" s="708"/>
      <c r="H4" s="708"/>
      <c r="I4" s="708"/>
      <c r="J4" s="708"/>
    </row>
    <row r="5" spans="2:10" ht="12.75">
      <c r="B5" s="738">
        <v>1</v>
      </c>
      <c r="C5" s="738"/>
      <c r="D5" s="738"/>
      <c r="E5" s="738"/>
      <c r="F5" s="424">
        <v>2</v>
      </c>
      <c r="G5" s="708">
        <v>3</v>
      </c>
      <c r="H5" s="708"/>
      <c r="I5" s="708">
        <v>4</v>
      </c>
      <c r="J5" s="708"/>
    </row>
    <row r="6" spans="2:10" ht="15.75" customHeight="1">
      <c r="B6" s="775" t="s">
        <v>73</v>
      </c>
      <c r="C6" s="776"/>
      <c r="D6" s="776"/>
      <c r="E6" s="777"/>
      <c r="F6" s="785" t="s">
        <v>34</v>
      </c>
      <c r="G6" s="709">
        <v>1246007</v>
      </c>
      <c r="H6" s="709"/>
      <c r="I6" s="709">
        <v>1544170</v>
      </c>
      <c r="J6" s="709"/>
    </row>
    <row r="7" spans="2:10" ht="12" customHeight="1">
      <c r="B7" s="712" t="s">
        <v>418</v>
      </c>
      <c r="C7" s="713"/>
      <c r="D7" s="713"/>
      <c r="E7" s="714"/>
      <c r="F7" s="785"/>
      <c r="G7" s="709"/>
      <c r="H7" s="709"/>
      <c r="I7" s="709"/>
      <c r="J7" s="709"/>
    </row>
    <row r="8" spans="2:10" ht="12" customHeight="1">
      <c r="B8" s="732" t="s">
        <v>419</v>
      </c>
      <c r="C8" s="732"/>
      <c r="D8" s="732"/>
      <c r="E8" s="732"/>
      <c r="F8" s="409" t="s">
        <v>266</v>
      </c>
      <c r="G8" s="739">
        <v>1246007</v>
      </c>
      <c r="H8" s="739"/>
      <c r="I8" s="739">
        <v>1544170</v>
      </c>
      <c r="J8" s="739"/>
    </row>
    <row r="9" spans="2:10" ht="12" customHeight="1">
      <c r="B9" s="767" t="s">
        <v>420</v>
      </c>
      <c r="C9" s="767"/>
      <c r="D9" s="767"/>
      <c r="E9" s="767"/>
      <c r="F9" s="409" t="s">
        <v>268</v>
      </c>
      <c r="G9" s="739"/>
      <c r="H9" s="739"/>
      <c r="I9" s="739"/>
      <c r="J9" s="739"/>
    </row>
    <row r="10" spans="2:10" ht="15.75" customHeight="1">
      <c r="B10" s="778" t="s">
        <v>75</v>
      </c>
      <c r="C10" s="779"/>
      <c r="D10" s="779"/>
      <c r="E10" s="780"/>
      <c r="F10" s="785" t="s">
        <v>37</v>
      </c>
      <c r="G10" s="709">
        <v>91266</v>
      </c>
      <c r="H10" s="709"/>
      <c r="I10" s="709">
        <v>425541</v>
      </c>
      <c r="J10" s="709"/>
    </row>
    <row r="11" spans="2:10" ht="12" customHeight="1">
      <c r="B11" s="712" t="s">
        <v>418</v>
      </c>
      <c r="C11" s="713"/>
      <c r="D11" s="713"/>
      <c r="E11" s="714"/>
      <c r="F11" s="785"/>
      <c r="G11" s="709"/>
      <c r="H11" s="709"/>
      <c r="I11" s="709"/>
      <c r="J11" s="709"/>
    </row>
    <row r="12" spans="2:10" ht="12" customHeight="1">
      <c r="B12" s="732" t="s">
        <v>419</v>
      </c>
      <c r="C12" s="732"/>
      <c r="D12" s="732"/>
      <c r="E12" s="732"/>
      <c r="F12" s="409" t="s">
        <v>271</v>
      </c>
      <c r="G12" s="739">
        <v>91266</v>
      </c>
      <c r="H12" s="739"/>
      <c r="I12" s="739">
        <v>425541</v>
      </c>
      <c r="J12" s="739"/>
    </row>
    <row r="13" spans="2:10" ht="12" customHeight="1">
      <c r="B13" s="588" t="s">
        <v>420</v>
      </c>
      <c r="C13" s="588"/>
      <c r="D13" s="588"/>
      <c r="E13" s="588"/>
      <c r="F13" s="409" t="s">
        <v>272</v>
      </c>
      <c r="G13" s="739"/>
      <c r="H13" s="739"/>
      <c r="I13" s="739"/>
      <c r="J13" s="739"/>
    </row>
    <row r="14" spans="2:10" ht="25.5" customHeight="1">
      <c r="B14" s="731" t="s">
        <v>421</v>
      </c>
      <c r="C14" s="731"/>
      <c r="D14" s="731"/>
      <c r="E14" s="731"/>
      <c r="F14" s="784" t="s">
        <v>40</v>
      </c>
      <c r="G14" s="709">
        <v>15079</v>
      </c>
      <c r="H14" s="709"/>
      <c r="I14" s="709"/>
      <c r="J14" s="709"/>
    </row>
    <row r="15" spans="2:10" ht="12" customHeight="1">
      <c r="B15" s="732" t="s">
        <v>418</v>
      </c>
      <c r="C15" s="732"/>
      <c r="D15" s="732"/>
      <c r="E15" s="732"/>
      <c r="F15" s="784"/>
      <c r="G15" s="709"/>
      <c r="H15" s="709"/>
      <c r="I15" s="709"/>
      <c r="J15" s="709"/>
    </row>
    <row r="16" spans="2:10" ht="12" customHeight="1">
      <c r="B16" s="588" t="s">
        <v>419</v>
      </c>
      <c r="C16" s="588"/>
      <c r="D16" s="588"/>
      <c r="E16" s="588"/>
      <c r="F16" s="409" t="s">
        <v>182</v>
      </c>
      <c r="G16" s="739">
        <v>15079</v>
      </c>
      <c r="H16" s="739"/>
      <c r="I16" s="739"/>
      <c r="J16" s="739"/>
    </row>
    <row r="17" spans="2:10" ht="12" customHeight="1">
      <c r="B17" s="767" t="s">
        <v>420</v>
      </c>
      <c r="C17" s="767"/>
      <c r="D17" s="767"/>
      <c r="E17" s="767"/>
      <c r="F17" s="409" t="s">
        <v>275</v>
      </c>
      <c r="G17" s="739"/>
      <c r="H17" s="739"/>
      <c r="I17" s="739"/>
      <c r="J17" s="739"/>
    </row>
    <row r="18" spans="2:10" ht="25.5" customHeight="1">
      <c r="B18" s="775" t="s">
        <v>422</v>
      </c>
      <c r="C18" s="776"/>
      <c r="D18" s="776"/>
      <c r="E18" s="777"/>
      <c r="F18" s="785" t="s">
        <v>43</v>
      </c>
      <c r="G18" s="709"/>
      <c r="H18" s="709"/>
      <c r="I18" s="709"/>
      <c r="J18" s="709"/>
    </row>
    <row r="19" spans="2:10" ht="12" customHeight="1">
      <c r="B19" s="712" t="s">
        <v>418</v>
      </c>
      <c r="C19" s="713"/>
      <c r="D19" s="713"/>
      <c r="E19" s="714"/>
      <c r="F19" s="785"/>
      <c r="G19" s="709"/>
      <c r="H19" s="709"/>
      <c r="I19" s="709"/>
      <c r="J19" s="709"/>
    </row>
    <row r="20" spans="2:10" ht="12" customHeight="1">
      <c r="B20" s="732" t="s">
        <v>419</v>
      </c>
      <c r="C20" s="732"/>
      <c r="D20" s="732"/>
      <c r="E20" s="732"/>
      <c r="F20" s="409" t="s">
        <v>278</v>
      </c>
      <c r="G20" s="739"/>
      <c r="H20" s="739"/>
      <c r="I20" s="739"/>
      <c r="J20" s="739"/>
    </row>
    <row r="21" spans="2:10" ht="12" customHeight="1">
      <c r="B21" s="767" t="s">
        <v>420</v>
      </c>
      <c r="C21" s="767"/>
      <c r="D21" s="767"/>
      <c r="E21" s="767"/>
      <c r="F21" s="409" t="s">
        <v>279</v>
      </c>
      <c r="G21" s="739"/>
      <c r="H21" s="739"/>
      <c r="I21" s="739"/>
      <c r="J21" s="739"/>
    </row>
    <row r="22" spans="2:10" ht="15.75" customHeight="1">
      <c r="B22" s="772" t="s">
        <v>423</v>
      </c>
      <c r="C22" s="773"/>
      <c r="D22" s="773"/>
      <c r="E22" s="774"/>
      <c r="F22" s="785" t="s">
        <v>46</v>
      </c>
      <c r="G22" s="742">
        <f>SUM(G6,G10,G14,G18)</f>
        <v>1352352</v>
      </c>
      <c r="H22" s="742"/>
      <c r="I22" s="768">
        <f>SUM(I6,I10,I14,I18)</f>
        <v>1969711</v>
      </c>
      <c r="J22" s="769"/>
    </row>
    <row r="23" spans="2:10" ht="12" customHeight="1">
      <c r="B23" s="712" t="s">
        <v>418</v>
      </c>
      <c r="C23" s="713"/>
      <c r="D23" s="713"/>
      <c r="E23" s="714"/>
      <c r="F23" s="785"/>
      <c r="G23" s="742"/>
      <c r="H23" s="742"/>
      <c r="I23" s="770"/>
      <c r="J23" s="771"/>
    </row>
    <row r="24" spans="2:10" ht="12" customHeight="1">
      <c r="B24" s="732" t="s">
        <v>419</v>
      </c>
      <c r="C24" s="732"/>
      <c r="D24" s="732"/>
      <c r="E24" s="732"/>
      <c r="F24" s="409" t="s">
        <v>156</v>
      </c>
      <c r="G24" s="741">
        <f>SUM(G8,G12,G16,G20)</f>
        <v>1352352</v>
      </c>
      <c r="H24" s="741"/>
      <c r="I24" s="741">
        <f>SUM(I8,I12,I16,I20)</f>
        <v>1969711</v>
      </c>
      <c r="J24" s="741"/>
    </row>
    <row r="25" spans="2:10" ht="12" customHeight="1">
      <c r="B25" s="588" t="s">
        <v>420</v>
      </c>
      <c r="C25" s="588"/>
      <c r="D25" s="588"/>
      <c r="E25" s="588"/>
      <c r="F25" s="409" t="s">
        <v>157</v>
      </c>
      <c r="G25" s="741">
        <f>SUM(G9,G13,G17,G21)</f>
        <v>0</v>
      </c>
      <c r="H25" s="741"/>
      <c r="I25" s="741">
        <f>SUM(I9,I13,I17,I21)</f>
        <v>0</v>
      </c>
      <c r="J25" s="741"/>
    </row>
    <row r="26" spans="2:10" ht="40.5" customHeight="1">
      <c r="B26" s="326"/>
      <c r="C26" s="326"/>
      <c r="D26" s="326"/>
      <c r="E26" s="326"/>
      <c r="F26" s="326"/>
      <c r="G26" s="326"/>
      <c r="H26" s="326"/>
      <c r="I26" s="326"/>
      <c r="J26" s="326"/>
    </row>
    <row r="27" spans="2:10" ht="18.75" customHeight="1">
      <c r="B27" s="710" t="s">
        <v>81</v>
      </c>
      <c r="C27" s="710"/>
      <c r="D27" s="710"/>
      <c r="E27" s="710"/>
      <c r="F27" s="710"/>
      <c r="G27" s="710"/>
      <c r="H27" s="710"/>
      <c r="I27" s="711" t="s">
        <v>424</v>
      </c>
      <c r="J27" s="711"/>
    </row>
    <row r="28" spans="2:10" ht="39" customHeight="1">
      <c r="B28" s="781" t="s">
        <v>425</v>
      </c>
      <c r="C28" s="781"/>
      <c r="D28" s="781"/>
      <c r="E28" s="781"/>
      <c r="F28" s="424" t="s">
        <v>27</v>
      </c>
      <c r="G28" s="708" t="s">
        <v>347</v>
      </c>
      <c r="H28" s="708"/>
      <c r="I28" s="708" t="s">
        <v>408</v>
      </c>
      <c r="J28" s="708"/>
    </row>
    <row r="29" spans="2:10" ht="12.75">
      <c r="B29" s="708">
        <v>1</v>
      </c>
      <c r="C29" s="708"/>
      <c r="D29" s="708"/>
      <c r="E29" s="708"/>
      <c r="F29" s="424">
        <v>2</v>
      </c>
      <c r="G29" s="708">
        <v>3</v>
      </c>
      <c r="H29" s="708"/>
      <c r="I29" s="708">
        <v>4</v>
      </c>
      <c r="J29" s="708"/>
    </row>
    <row r="30" spans="2:10" ht="16.5" customHeight="1">
      <c r="B30" s="736" t="s">
        <v>426</v>
      </c>
      <c r="C30" s="736"/>
      <c r="D30" s="736"/>
      <c r="E30" s="736"/>
      <c r="F30" s="409" t="s">
        <v>34</v>
      </c>
      <c r="G30" s="739"/>
      <c r="H30" s="739"/>
      <c r="I30" s="739"/>
      <c r="J30" s="739"/>
    </row>
    <row r="31" spans="2:10" ht="15" customHeight="1">
      <c r="B31" s="736" t="s">
        <v>427</v>
      </c>
      <c r="C31" s="736"/>
      <c r="D31" s="736"/>
      <c r="E31" s="736"/>
      <c r="F31" s="409" t="s">
        <v>37</v>
      </c>
      <c r="G31" s="739"/>
      <c r="H31" s="739"/>
      <c r="I31" s="739"/>
      <c r="J31" s="739"/>
    </row>
    <row r="32" spans="2:10" ht="16.5" customHeight="1">
      <c r="B32" s="736" t="s">
        <v>428</v>
      </c>
      <c r="C32" s="736"/>
      <c r="D32" s="736"/>
      <c r="E32" s="736"/>
      <c r="F32" s="409" t="s">
        <v>40</v>
      </c>
      <c r="G32" s="739">
        <v>13317</v>
      </c>
      <c r="H32" s="739"/>
      <c r="I32" s="739"/>
      <c r="J32" s="739"/>
    </row>
    <row r="33" spans="2:10" ht="14.25" customHeight="1">
      <c r="B33" s="736" t="s">
        <v>429</v>
      </c>
      <c r="C33" s="736"/>
      <c r="D33" s="736"/>
      <c r="E33" s="736"/>
      <c r="F33" s="409" t="s">
        <v>43</v>
      </c>
      <c r="G33" s="739"/>
      <c r="H33" s="739"/>
      <c r="I33" s="739"/>
      <c r="J33" s="739"/>
    </row>
    <row r="34" spans="2:10" ht="16.5" customHeight="1">
      <c r="B34" s="736" t="s">
        <v>430</v>
      </c>
      <c r="C34" s="736"/>
      <c r="D34" s="736"/>
      <c r="E34" s="736"/>
      <c r="F34" s="409" t="s">
        <v>46</v>
      </c>
      <c r="G34" s="739">
        <v>414</v>
      </c>
      <c r="H34" s="739"/>
      <c r="I34" s="739">
        <v>418</v>
      </c>
      <c r="J34" s="739"/>
    </row>
    <row r="35" spans="2:10" ht="17.25" customHeight="1">
      <c r="B35" s="736" t="s">
        <v>431</v>
      </c>
      <c r="C35" s="736"/>
      <c r="D35" s="736"/>
      <c r="E35" s="736"/>
      <c r="F35" s="409" t="s">
        <v>49</v>
      </c>
      <c r="G35" s="739"/>
      <c r="H35" s="739"/>
      <c r="I35" s="739"/>
      <c r="J35" s="739"/>
    </row>
    <row r="36" spans="2:10" ht="15" customHeight="1">
      <c r="B36" s="736" t="s">
        <v>432</v>
      </c>
      <c r="C36" s="736"/>
      <c r="D36" s="736"/>
      <c r="E36" s="736"/>
      <c r="F36" s="409" t="s">
        <v>52</v>
      </c>
      <c r="G36" s="739">
        <v>17485</v>
      </c>
      <c r="H36" s="739"/>
      <c r="I36" s="739">
        <v>28311</v>
      </c>
      <c r="J36" s="739"/>
    </row>
    <row r="37" spans="2:10" ht="16.5" customHeight="1">
      <c r="B37" s="736" t="s">
        <v>433</v>
      </c>
      <c r="C37" s="736"/>
      <c r="D37" s="736"/>
      <c r="E37" s="736"/>
      <c r="F37" s="409" t="s">
        <v>65</v>
      </c>
      <c r="G37" s="739"/>
      <c r="H37" s="739"/>
      <c r="I37" s="739"/>
      <c r="J37" s="739"/>
    </row>
    <row r="38" spans="2:10" ht="12.75">
      <c r="B38" s="736" t="s">
        <v>434</v>
      </c>
      <c r="C38" s="736"/>
      <c r="D38" s="736"/>
      <c r="E38" s="736"/>
      <c r="F38" s="409" t="s">
        <v>69</v>
      </c>
      <c r="G38" s="739"/>
      <c r="H38" s="739"/>
      <c r="I38" s="739"/>
      <c r="J38" s="739"/>
    </row>
    <row r="39" spans="2:10" ht="16.5" customHeight="1">
      <c r="B39" s="736" t="s">
        <v>435</v>
      </c>
      <c r="C39" s="736"/>
      <c r="D39" s="736"/>
      <c r="E39" s="736"/>
      <c r="F39" s="409">
        <v>100</v>
      </c>
      <c r="G39" s="739"/>
      <c r="H39" s="739"/>
      <c r="I39" s="739">
        <v>13812</v>
      </c>
      <c r="J39" s="739"/>
    </row>
    <row r="40" spans="2:10" ht="15" customHeight="1">
      <c r="B40" s="736" t="s">
        <v>436</v>
      </c>
      <c r="C40" s="736"/>
      <c r="D40" s="736"/>
      <c r="E40" s="736"/>
      <c r="F40" s="409">
        <v>110</v>
      </c>
      <c r="G40" s="739">
        <v>1</v>
      </c>
      <c r="H40" s="739"/>
      <c r="I40" s="739">
        <v>2</v>
      </c>
      <c r="J40" s="739"/>
    </row>
    <row r="41" spans="2:10" ht="15" customHeight="1">
      <c r="B41" s="736" t="s">
        <v>437</v>
      </c>
      <c r="C41" s="736"/>
      <c r="D41" s="736"/>
      <c r="E41" s="736"/>
      <c r="F41" s="409">
        <v>120</v>
      </c>
      <c r="G41" s="739">
        <v>4</v>
      </c>
      <c r="H41" s="739"/>
      <c r="I41" s="739">
        <v>9</v>
      </c>
      <c r="J41" s="739"/>
    </row>
    <row r="42" spans="2:10" ht="15" customHeight="1">
      <c r="B42" s="736" t="s">
        <v>438</v>
      </c>
      <c r="C42" s="736"/>
      <c r="D42" s="736"/>
      <c r="E42" s="736"/>
      <c r="F42" s="409">
        <v>130</v>
      </c>
      <c r="G42" s="739"/>
      <c r="H42" s="739"/>
      <c r="I42" s="739">
        <v>74</v>
      </c>
      <c r="J42" s="739"/>
    </row>
    <row r="43" spans="2:10" ht="15.75" customHeight="1">
      <c r="B43" s="736" t="s">
        <v>552</v>
      </c>
      <c r="C43" s="736"/>
      <c r="D43" s="736"/>
      <c r="E43" s="736"/>
      <c r="F43" s="409">
        <v>140</v>
      </c>
      <c r="G43" s="741">
        <f>SUM(G30:H42)</f>
        <v>31221</v>
      </c>
      <c r="H43" s="741"/>
      <c r="I43" s="741">
        <f>SUM(I30:J42)</f>
        <v>42626</v>
      </c>
      <c r="J43" s="741"/>
    </row>
  </sheetData>
  <sheetProtection password="DFAF" sheet="1" objects="1" scenarios="1"/>
  <mergeCells count="114">
    <mergeCell ref="G8:H8"/>
    <mergeCell ref="I6:J7"/>
    <mergeCell ref="G3:H4"/>
    <mergeCell ref="G5:H5"/>
    <mergeCell ref="F22:F23"/>
    <mergeCell ref="G22:H23"/>
    <mergeCell ref="G16:H16"/>
    <mergeCell ref="G17:H17"/>
    <mergeCell ref="F18:F19"/>
    <mergeCell ref="G18:H19"/>
    <mergeCell ref="I28:J28"/>
    <mergeCell ref="I29:J29"/>
    <mergeCell ref="B29:E29"/>
    <mergeCell ref="B28:E28"/>
    <mergeCell ref="I2:J2"/>
    <mergeCell ref="B2:H2"/>
    <mergeCell ref="I8:J8"/>
    <mergeCell ref="B8:E8"/>
    <mergeCell ref="I3:J4"/>
    <mergeCell ref="I5:J5"/>
    <mergeCell ref="B3:E4"/>
    <mergeCell ref="F3:F4"/>
    <mergeCell ref="B5:E5"/>
    <mergeCell ref="B6:E6"/>
    <mergeCell ref="I9:J9"/>
    <mergeCell ref="B9:E9"/>
    <mergeCell ref="B7:E7"/>
    <mergeCell ref="G9:H9"/>
    <mergeCell ref="F6:F7"/>
    <mergeCell ref="G6:H7"/>
    <mergeCell ref="I10:J11"/>
    <mergeCell ref="B10:E10"/>
    <mergeCell ref="B11:E11"/>
    <mergeCell ref="B12:E12"/>
    <mergeCell ref="I13:J13"/>
    <mergeCell ref="B13:E13"/>
    <mergeCell ref="F10:F11"/>
    <mergeCell ref="G10:H11"/>
    <mergeCell ref="B16:E16"/>
    <mergeCell ref="I14:J15"/>
    <mergeCell ref="I16:J16"/>
    <mergeCell ref="G12:H12"/>
    <mergeCell ref="G13:H13"/>
    <mergeCell ref="G14:H15"/>
    <mergeCell ref="I12:J12"/>
    <mergeCell ref="B14:E14"/>
    <mergeCell ref="B15:E15"/>
    <mergeCell ref="F14:F15"/>
    <mergeCell ref="I24:J24"/>
    <mergeCell ref="B17:E17"/>
    <mergeCell ref="I18:J19"/>
    <mergeCell ref="B18:E18"/>
    <mergeCell ref="B19:E19"/>
    <mergeCell ref="I17:J17"/>
    <mergeCell ref="I20:J20"/>
    <mergeCell ref="B20:E20"/>
    <mergeCell ref="G20:H20"/>
    <mergeCell ref="G38:H38"/>
    <mergeCell ref="I21:J21"/>
    <mergeCell ref="B21:E21"/>
    <mergeCell ref="G21:H21"/>
    <mergeCell ref="I25:J25"/>
    <mergeCell ref="B25:E25"/>
    <mergeCell ref="I27:J27"/>
    <mergeCell ref="I22:J23"/>
    <mergeCell ref="B22:E22"/>
    <mergeCell ref="B23:E23"/>
    <mergeCell ref="G28:H28"/>
    <mergeCell ref="G29:H29"/>
    <mergeCell ref="B24:E24"/>
    <mergeCell ref="G24:H24"/>
    <mergeCell ref="G25:H25"/>
    <mergeCell ref="B27:H27"/>
    <mergeCell ref="I30:J30"/>
    <mergeCell ref="B30:E30"/>
    <mergeCell ref="I31:J31"/>
    <mergeCell ref="B31:E31"/>
    <mergeCell ref="G30:H30"/>
    <mergeCell ref="G31:H31"/>
    <mergeCell ref="I32:J32"/>
    <mergeCell ref="B32:E32"/>
    <mergeCell ref="I33:J33"/>
    <mergeCell ref="B33:E33"/>
    <mergeCell ref="G32:H32"/>
    <mergeCell ref="I34:J34"/>
    <mergeCell ref="B34:E34"/>
    <mergeCell ref="G33:H33"/>
    <mergeCell ref="G34:H34"/>
    <mergeCell ref="I35:J35"/>
    <mergeCell ref="B35:E35"/>
    <mergeCell ref="B36:E36"/>
    <mergeCell ref="I36:J36"/>
    <mergeCell ref="I37:J37"/>
    <mergeCell ref="B37:E37"/>
    <mergeCell ref="G35:H35"/>
    <mergeCell ref="G36:H36"/>
    <mergeCell ref="G37:H37"/>
    <mergeCell ref="G40:H40"/>
    <mergeCell ref="I42:J42"/>
    <mergeCell ref="B42:E42"/>
    <mergeCell ref="I38:J38"/>
    <mergeCell ref="B38:E38"/>
    <mergeCell ref="I39:J39"/>
    <mergeCell ref="B39:E39"/>
    <mergeCell ref="I40:J40"/>
    <mergeCell ref="B40:E40"/>
    <mergeCell ref="G39:H39"/>
    <mergeCell ref="I43:J43"/>
    <mergeCell ref="B43:E43"/>
    <mergeCell ref="G42:H42"/>
    <mergeCell ref="G43:H43"/>
    <mergeCell ref="I41:J41"/>
    <mergeCell ref="B41:E41"/>
    <mergeCell ref="G41:H41"/>
  </mergeCells>
  <dataValidations count="1">
    <dataValidation type="decimal" operator="notEqual" allowBlank="1" showInputMessage="1" showErrorMessage="1" sqref="I24:J25 J6:J21 G6:H25 I6:I22 G30:J43">
      <formula1>-1000000000000000000000000000000000000000</formula1>
    </dataValidation>
  </dataValidations>
  <printOptions/>
  <pageMargins left="0.7874015748031497" right="0.1968503937007874" top="0.5905511811023623" bottom="0.5905511811023623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6"/>
  <dimension ref="A1:K83"/>
  <sheetViews>
    <sheetView showGridLines="0" showRowColHeaders="0" zoomScalePageLayoutView="0" workbookViewId="0" topLeftCell="B14">
      <selection activeCell="M37" sqref="M37"/>
    </sheetView>
  </sheetViews>
  <sheetFormatPr defaultColWidth="9.00390625" defaultRowHeight="12.75"/>
  <cols>
    <col min="1" max="1" width="2.75390625" style="174" hidden="1" customWidth="1"/>
    <col min="2" max="2" width="11.375" style="174" customWidth="1"/>
    <col min="3" max="3" width="24.625" style="174" customWidth="1"/>
    <col min="4" max="4" width="4.875" style="174" customWidth="1"/>
    <col min="5" max="5" width="11.75390625" style="174" customWidth="1"/>
    <col min="6" max="9" width="10.75390625" style="174" customWidth="1"/>
    <col min="10" max="10" width="11.75390625" style="174" customWidth="1"/>
    <col min="11" max="11" width="1.12109375" style="174" customWidth="1"/>
    <col min="12" max="16384" width="9.125" style="174" customWidth="1"/>
  </cols>
  <sheetData>
    <row r="1" spans="2:10" ht="12.75" hidden="1">
      <c r="B1" s="174" t="s">
        <v>528</v>
      </c>
      <c r="J1" s="174" t="s">
        <v>529</v>
      </c>
    </row>
    <row r="2" spans="2:10" ht="15">
      <c r="B2" s="765" t="s">
        <v>547</v>
      </c>
      <c r="C2" s="765"/>
      <c r="D2" s="765"/>
      <c r="E2" s="765"/>
      <c r="F2" s="765"/>
      <c r="G2" s="765"/>
      <c r="H2" s="719" t="s">
        <v>439</v>
      </c>
      <c r="I2" s="719"/>
      <c r="J2" s="719"/>
    </row>
    <row r="3" spans="2:10" ht="20.25" customHeight="1">
      <c r="B3" s="708" t="s">
        <v>255</v>
      </c>
      <c r="C3" s="708"/>
      <c r="D3" s="721" t="s">
        <v>27</v>
      </c>
      <c r="E3" s="738" t="s">
        <v>321</v>
      </c>
      <c r="F3" s="748" t="s">
        <v>258</v>
      </c>
      <c r="G3" s="815"/>
      <c r="H3" s="708" t="s">
        <v>259</v>
      </c>
      <c r="I3" s="708"/>
      <c r="J3" s="708" t="s">
        <v>322</v>
      </c>
    </row>
    <row r="4" spans="2:10" ht="63" customHeight="1">
      <c r="B4" s="708"/>
      <c r="C4" s="708"/>
      <c r="D4" s="727"/>
      <c r="E4" s="707"/>
      <c r="F4" s="424" t="s">
        <v>440</v>
      </c>
      <c r="G4" s="424" t="s">
        <v>441</v>
      </c>
      <c r="H4" s="424" t="s">
        <v>442</v>
      </c>
      <c r="I4" s="424" t="s">
        <v>443</v>
      </c>
      <c r="J4" s="708"/>
    </row>
    <row r="5" spans="2:10" ht="12.75">
      <c r="B5" s="708">
        <v>1</v>
      </c>
      <c r="C5" s="708"/>
      <c r="D5" s="424">
        <v>2</v>
      </c>
      <c r="E5" s="424">
        <v>3</v>
      </c>
      <c r="F5" s="424">
        <v>4</v>
      </c>
      <c r="G5" s="424">
        <v>5</v>
      </c>
      <c r="H5" s="424">
        <v>6</v>
      </c>
      <c r="I5" s="424">
        <v>7</v>
      </c>
      <c r="J5" s="424">
        <v>8</v>
      </c>
    </row>
    <row r="6" spans="2:10" ht="12" customHeight="1">
      <c r="B6" s="597" t="s">
        <v>444</v>
      </c>
      <c r="C6" s="597"/>
      <c r="D6" s="409" t="s">
        <v>34</v>
      </c>
      <c r="E6" s="283"/>
      <c r="F6" s="283"/>
      <c r="G6" s="283"/>
      <c r="H6" s="429"/>
      <c r="I6" s="283"/>
      <c r="J6" s="283"/>
    </row>
    <row r="7" spans="2:10" ht="26.25" customHeight="1">
      <c r="B7" s="597" t="s">
        <v>445</v>
      </c>
      <c r="C7" s="597"/>
      <c r="D7" s="409" t="s">
        <v>37</v>
      </c>
      <c r="E7" s="283"/>
      <c r="F7" s="283"/>
      <c r="G7" s="283"/>
      <c r="H7" s="429"/>
      <c r="I7" s="283"/>
      <c r="J7" s="283"/>
    </row>
    <row r="8" spans="2:10" ht="26.25" customHeight="1">
      <c r="B8" s="597" t="s">
        <v>446</v>
      </c>
      <c r="C8" s="597"/>
      <c r="D8" s="409" t="s">
        <v>40</v>
      </c>
      <c r="E8" s="283"/>
      <c r="F8" s="283"/>
      <c r="G8" s="283"/>
      <c r="H8" s="429"/>
      <c r="I8" s="283"/>
      <c r="J8" s="283"/>
    </row>
    <row r="9" spans="2:10" ht="12.75" customHeight="1">
      <c r="B9" s="597" t="s">
        <v>447</v>
      </c>
      <c r="C9" s="597"/>
      <c r="D9" s="409" t="s">
        <v>43</v>
      </c>
      <c r="E9" s="283"/>
      <c r="F9" s="283"/>
      <c r="G9" s="283"/>
      <c r="H9" s="429"/>
      <c r="I9" s="283"/>
      <c r="J9" s="283"/>
    </row>
    <row r="10" spans="2:10" ht="12" customHeight="1">
      <c r="B10" s="809"/>
      <c r="C10" s="809"/>
      <c r="D10" s="409" t="s">
        <v>278</v>
      </c>
      <c r="E10" s="283"/>
      <c r="F10" s="283"/>
      <c r="G10" s="283"/>
      <c r="H10" s="429"/>
      <c r="I10" s="283"/>
      <c r="J10" s="283"/>
    </row>
    <row r="11" spans="2:10" ht="12" customHeight="1">
      <c r="B11" s="809"/>
      <c r="C11" s="809"/>
      <c r="D11" s="409" t="s">
        <v>279</v>
      </c>
      <c r="E11" s="283"/>
      <c r="F11" s="283"/>
      <c r="G11" s="283"/>
      <c r="H11" s="429"/>
      <c r="I11" s="283"/>
      <c r="J11" s="283"/>
    </row>
    <row r="12" spans="1:10" ht="12" customHeight="1">
      <c r="A12" s="174">
        <v>1</v>
      </c>
      <c r="B12" s="809"/>
      <c r="C12" s="809"/>
      <c r="D12" s="459"/>
      <c r="E12" s="283"/>
      <c r="F12" s="283"/>
      <c r="G12" s="283"/>
      <c r="H12" s="429"/>
      <c r="I12" s="283"/>
      <c r="J12" s="283"/>
    </row>
    <row r="13" spans="1:10" ht="12" customHeight="1">
      <c r="A13" s="174">
        <v>1</v>
      </c>
      <c r="B13" s="809"/>
      <c r="C13" s="809"/>
      <c r="D13" s="459"/>
      <c r="E13" s="283"/>
      <c r="F13" s="283"/>
      <c r="G13" s="283"/>
      <c r="H13" s="429"/>
      <c r="I13" s="283"/>
      <c r="J13" s="283"/>
    </row>
    <row r="14" spans="2:10" ht="12" customHeight="1">
      <c r="B14" s="597" t="s">
        <v>448</v>
      </c>
      <c r="C14" s="597"/>
      <c r="D14" s="409" t="s">
        <v>46</v>
      </c>
      <c r="E14" s="284">
        <f aca="true" t="shared" si="0" ref="E14:J14">SUM(E6,E7,E8,E9)</f>
        <v>0</v>
      </c>
      <c r="F14" s="284">
        <f t="shared" si="0"/>
        <v>0</v>
      </c>
      <c r="G14" s="284">
        <f t="shared" si="0"/>
        <v>0</v>
      </c>
      <c r="H14" s="284">
        <f t="shared" si="0"/>
        <v>0</v>
      </c>
      <c r="I14" s="284">
        <f t="shared" si="0"/>
        <v>0</v>
      </c>
      <c r="J14" s="284">
        <f t="shared" si="0"/>
        <v>0</v>
      </c>
    </row>
    <row r="15" spans="2:10" ht="21" customHeight="1">
      <c r="B15" s="326"/>
      <c r="C15" s="326"/>
      <c r="D15" s="326"/>
      <c r="E15" s="326"/>
      <c r="F15" s="326"/>
      <c r="G15" s="326"/>
      <c r="H15" s="326"/>
      <c r="I15" s="326"/>
      <c r="J15" s="326"/>
    </row>
    <row r="16" spans="2:10" ht="20.25" customHeight="1">
      <c r="B16" s="814" t="s">
        <v>449</v>
      </c>
      <c r="C16" s="814"/>
      <c r="D16" s="814"/>
      <c r="E16" s="814"/>
      <c r="F16" s="814"/>
      <c r="G16" s="814"/>
      <c r="H16" s="814"/>
      <c r="I16" s="813" t="s">
        <v>450</v>
      </c>
      <c r="J16" s="813"/>
    </row>
    <row r="17" spans="2:10" ht="24.75" customHeight="1">
      <c r="B17" s="624" t="s">
        <v>551</v>
      </c>
      <c r="C17" s="624"/>
      <c r="D17" s="624"/>
      <c r="E17" s="624"/>
      <c r="F17" s="460" t="s">
        <v>27</v>
      </c>
      <c r="G17" s="708" t="s">
        <v>451</v>
      </c>
      <c r="H17" s="708"/>
      <c r="I17" s="708" t="s">
        <v>452</v>
      </c>
      <c r="J17" s="708"/>
    </row>
    <row r="18" spans="2:10" ht="15.75" customHeight="1">
      <c r="B18" s="818" t="s">
        <v>453</v>
      </c>
      <c r="C18" s="818"/>
      <c r="D18" s="818"/>
      <c r="E18" s="818"/>
      <c r="F18" s="818"/>
      <c r="G18" s="818"/>
      <c r="H18" s="818"/>
      <c r="I18" s="818"/>
      <c r="J18" s="818"/>
    </row>
    <row r="19" spans="2:10" ht="12.75">
      <c r="B19" s="819">
        <v>1</v>
      </c>
      <c r="C19" s="819"/>
      <c r="D19" s="819"/>
      <c r="E19" s="819"/>
      <c r="F19" s="460">
        <v>2</v>
      </c>
      <c r="G19" s="819">
        <v>3</v>
      </c>
      <c r="H19" s="819"/>
      <c r="I19" s="819">
        <v>4</v>
      </c>
      <c r="J19" s="819"/>
    </row>
    <row r="20" spans="2:10" ht="12" customHeight="1">
      <c r="B20" s="461"/>
      <c r="C20" s="786" t="s">
        <v>31</v>
      </c>
      <c r="D20" s="787"/>
      <c r="E20" s="788"/>
      <c r="F20" s="810"/>
      <c r="G20" s="811"/>
      <c r="H20" s="811"/>
      <c r="I20" s="811"/>
      <c r="J20" s="812"/>
    </row>
    <row r="21" spans="2:10" ht="12" customHeight="1">
      <c r="B21" s="793" t="s">
        <v>33</v>
      </c>
      <c r="C21" s="793"/>
      <c r="D21" s="793"/>
      <c r="E21" s="793"/>
      <c r="F21" s="462" t="s">
        <v>34</v>
      </c>
      <c r="G21" s="797"/>
      <c r="H21" s="797"/>
      <c r="I21" s="797">
        <v>224022</v>
      </c>
      <c r="J21" s="797"/>
    </row>
    <row r="22" spans="2:10" ht="12" customHeight="1">
      <c r="B22" s="793" t="s">
        <v>39</v>
      </c>
      <c r="C22" s="793"/>
      <c r="D22" s="793"/>
      <c r="E22" s="793"/>
      <c r="F22" s="462" t="s">
        <v>37</v>
      </c>
      <c r="G22" s="797"/>
      <c r="H22" s="797"/>
      <c r="I22" s="739">
        <v>3896</v>
      </c>
      <c r="J22" s="739"/>
    </row>
    <row r="23" spans="2:10" ht="12" customHeight="1">
      <c r="B23" s="793" t="s">
        <v>48</v>
      </c>
      <c r="C23" s="793"/>
      <c r="D23" s="793"/>
      <c r="E23" s="793"/>
      <c r="F23" s="462" t="s">
        <v>40</v>
      </c>
      <c r="G23" s="797"/>
      <c r="H23" s="797"/>
      <c r="I23" s="739"/>
      <c r="J23" s="739"/>
    </row>
    <row r="24" spans="2:10" ht="12" customHeight="1">
      <c r="B24" s="793" t="s">
        <v>51</v>
      </c>
      <c r="C24" s="793"/>
      <c r="D24" s="793"/>
      <c r="E24" s="793"/>
      <c r="F24" s="462" t="s">
        <v>43</v>
      </c>
      <c r="G24" s="797"/>
      <c r="H24" s="797"/>
      <c r="I24" s="804">
        <v>137752</v>
      </c>
      <c r="J24" s="805"/>
    </row>
    <row r="25" spans="2:10" ht="12" customHeight="1">
      <c r="B25" s="792"/>
      <c r="C25" s="792"/>
      <c r="D25" s="792"/>
      <c r="E25" s="792"/>
      <c r="F25" s="462" t="s">
        <v>278</v>
      </c>
      <c r="G25" s="797"/>
      <c r="H25" s="797"/>
      <c r="I25" s="804"/>
      <c r="J25" s="805"/>
    </row>
    <row r="26" spans="2:10" ht="12" customHeight="1">
      <c r="B26" s="792"/>
      <c r="C26" s="792"/>
      <c r="D26" s="792"/>
      <c r="E26" s="792"/>
      <c r="F26" s="462" t="s">
        <v>279</v>
      </c>
      <c r="G26" s="797"/>
      <c r="H26" s="797"/>
      <c r="I26" s="739"/>
      <c r="J26" s="739"/>
    </row>
    <row r="27" spans="1:10" ht="12" customHeight="1">
      <c r="A27" s="174">
        <v>1</v>
      </c>
      <c r="B27" s="792"/>
      <c r="C27" s="792"/>
      <c r="D27" s="792"/>
      <c r="E27" s="792"/>
      <c r="F27" s="463"/>
      <c r="G27" s="797"/>
      <c r="H27" s="797"/>
      <c r="I27" s="804"/>
      <c r="J27" s="805"/>
    </row>
    <row r="28" spans="1:10" ht="12" customHeight="1">
      <c r="A28" s="174">
        <v>1</v>
      </c>
      <c r="B28" s="792"/>
      <c r="C28" s="792"/>
      <c r="D28" s="792"/>
      <c r="E28" s="792"/>
      <c r="F28" s="463"/>
      <c r="G28" s="797"/>
      <c r="H28" s="797"/>
      <c r="I28" s="739"/>
      <c r="J28" s="739"/>
    </row>
    <row r="29" spans="2:10" ht="12" customHeight="1">
      <c r="B29" s="820" t="s">
        <v>64</v>
      </c>
      <c r="C29" s="820"/>
      <c r="D29" s="820"/>
      <c r="E29" s="820"/>
      <c r="F29" s="462" t="s">
        <v>46</v>
      </c>
      <c r="G29" s="799">
        <f>SUM(G21,G22,G23,G24)</f>
        <v>0</v>
      </c>
      <c r="H29" s="799"/>
      <c r="I29" s="799">
        <f>SUM(I21,I22,I23,I24)</f>
        <v>365670</v>
      </c>
      <c r="J29" s="799"/>
    </row>
    <row r="30" spans="3:10" ht="12" customHeight="1">
      <c r="C30" s="789" t="s">
        <v>66</v>
      </c>
      <c r="D30" s="790"/>
      <c r="E30" s="791"/>
      <c r="F30" s="806"/>
      <c r="G30" s="807"/>
      <c r="H30" s="807"/>
      <c r="I30" s="807"/>
      <c r="J30" s="808"/>
    </row>
    <row r="31" spans="2:10" ht="12" customHeight="1">
      <c r="B31" s="793" t="s">
        <v>68</v>
      </c>
      <c r="C31" s="793"/>
      <c r="D31" s="793"/>
      <c r="E31" s="793"/>
      <c r="F31" s="462" t="s">
        <v>49</v>
      </c>
      <c r="G31" s="797">
        <v>167097</v>
      </c>
      <c r="H31" s="797"/>
      <c r="I31" s="739"/>
      <c r="J31" s="739"/>
    </row>
    <row r="32" spans="2:10" ht="12" customHeight="1">
      <c r="B32" s="793" t="s">
        <v>70</v>
      </c>
      <c r="C32" s="793"/>
      <c r="D32" s="793"/>
      <c r="E32" s="793"/>
      <c r="F32" s="462" t="s">
        <v>52</v>
      </c>
      <c r="G32" s="797"/>
      <c r="H32" s="797"/>
      <c r="I32" s="739"/>
      <c r="J32" s="739"/>
    </row>
    <row r="33" spans="2:10" ht="12" customHeight="1">
      <c r="B33" s="793" t="s">
        <v>72</v>
      </c>
      <c r="C33" s="793"/>
      <c r="D33" s="793"/>
      <c r="E33" s="793"/>
      <c r="F33" s="462" t="s">
        <v>65</v>
      </c>
      <c r="G33" s="797">
        <v>910</v>
      </c>
      <c r="H33" s="797"/>
      <c r="I33" s="739"/>
      <c r="J33" s="739"/>
    </row>
    <row r="34" spans="2:10" ht="12" customHeight="1">
      <c r="B34" s="793" t="s">
        <v>74</v>
      </c>
      <c r="C34" s="793"/>
      <c r="D34" s="793"/>
      <c r="E34" s="793"/>
      <c r="F34" s="462" t="s">
        <v>69</v>
      </c>
      <c r="G34" s="797"/>
      <c r="H34" s="797"/>
      <c r="I34" s="739"/>
      <c r="J34" s="739"/>
    </row>
    <row r="35" spans="2:10" ht="12" customHeight="1">
      <c r="B35" s="793" t="s">
        <v>76</v>
      </c>
      <c r="C35" s="793"/>
      <c r="D35" s="793"/>
      <c r="E35" s="793"/>
      <c r="F35" s="462" t="s">
        <v>293</v>
      </c>
      <c r="G35" s="797">
        <v>13629</v>
      </c>
      <c r="H35" s="797"/>
      <c r="I35" s="739"/>
      <c r="J35" s="739"/>
    </row>
    <row r="36" spans="2:10" ht="12" customHeight="1">
      <c r="B36" s="793" t="s">
        <v>90</v>
      </c>
      <c r="C36" s="793"/>
      <c r="D36" s="793"/>
      <c r="E36" s="793"/>
      <c r="F36" s="462">
        <v>110</v>
      </c>
      <c r="G36" s="797">
        <v>7343341</v>
      </c>
      <c r="H36" s="797"/>
      <c r="I36" s="739"/>
      <c r="J36" s="739"/>
    </row>
    <row r="37" spans="2:10" ht="12" customHeight="1">
      <c r="B37" s="792"/>
      <c r="C37" s="792"/>
      <c r="D37" s="792"/>
      <c r="E37" s="792"/>
      <c r="F37" s="462">
        <v>111</v>
      </c>
      <c r="G37" s="797"/>
      <c r="H37" s="797"/>
      <c r="I37" s="804"/>
      <c r="J37" s="805"/>
    </row>
    <row r="38" spans="2:10" ht="12" customHeight="1">
      <c r="B38" s="803"/>
      <c r="C38" s="803"/>
      <c r="D38" s="803"/>
      <c r="E38" s="803"/>
      <c r="F38" s="464">
        <v>112</v>
      </c>
      <c r="G38" s="817"/>
      <c r="H38" s="817"/>
      <c r="I38" s="800"/>
      <c r="J38" s="801"/>
    </row>
    <row r="39" spans="1:10" ht="12" customHeight="1">
      <c r="A39" s="174">
        <v>1</v>
      </c>
      <c r="B39" s="792"/>
      <c r="C39" s="792"/>
      <c r="D39" s="792"/>
      <c r="E39" s="792"/>
      <c r="F39" s="463"/>
      <c r="G39" s="797"/>
      <c r="H39" s="797"/>
      <c r="I39" s="804"/>
      <c r="J39" s="805"/>
    </row>
    <row r="40" spans="1:10" ht="12" customHeight="1" thickBot="1">
      <c r="A40" s="174">
        <v>1</v>
      </c>
      <c r="B40" s="803"/>
      <c r="C40" s="803"/>
      <c r="D40" s="803"/>
      <c r="E40" s="803"/>
      <c r="F40" s="465"/>
      <c r="G40" s="817"/>
      <c r="H40" s="817"/>
      <c r="I40" s="800"/>
      <c r="J40" s="801"/>
    </row>
    <row r="41" spans="2:10" ht="12" customHeight="1" thickBot="1">
      <c r="B41" s="816" t="s">
        <v>95</v>
      </c>
      <c r="C41" s="816"/>
      <c r="D41" s="816"/>
      <c r="E41" s="816"/>
      <c r="F41" s="466">
        <v>120</v>
      </c>
      <c r="G41" s="802">
        <f>SUM(G31,G32,G33,G34,G35,G36)</f>
        <v>7524977</v>
      </c>
      <c r="H41" s="802"/>
      <c r="I41" s="802">
        <f>SUM(I31,I32,I33,I34,I35,I36)</f>
        <v>0</v>
      </c>
      <c r="J41" s="802"/>
    </row>
    <row r="42" spans="2:10" ht="12" customHeight="1" thickBot="1">
      <c r="B42" s="821" t="s">
        <v>454</v>
      </c>
      <c r="C42" s="821"/>
      <c r="D42" s="821"/>
      <c r="E42" s="821"/>
      <c r="F42" s="467">
        <v>130</v>
      </c>
      <c r="G42" s="822">
        <f>SUM(G29,G41)</f>
        <v>7524977</v>
      </c>
      <c r="H42" s="822"/>
      <c r="I42" s="822">
        <f>SUM(I29,I41)</f>
        <v>365670</v>
      </c>
      <c r="J42" s="822"/>
    </row>
    <row r="43" spans="2:10" ht="12.75">
      <c r="B43" s="326"/>
      <c r="C43" s="326"/>
      <c r="D43" s="326"/>
      <c r="E43" s="326"/>
      <c r="F43" s="326"/>
      <c r="G43" s="326"/>
      <c r="H43" s="326"/>
      <c r="I43" s="326"/>
      <c r="J43" s="326"/>
    </row>
    <row r="44" spans="2:10" ht="3.75" customHeight="1">
      <c r="B44" s="326"/>
      <c r="C44" s="326"/>
      <c r="D44" s="326"/>
      <c r="E44" s="326"/>
      <c r="F44" s="326"/>
      <c r="G44" s="326"/>
      <c r="H44" s="326"/>
      <c r="I44" s="326"/>
      <c r="J44" s="326"/>
    </row>
    <row r="45" spans="2:10" ht="12.75">
      <c r="B45" s="326"/>
      <c r="C45" s="326"/>
      <c r="D45" s="326"/>
      <c r="E45" s="326"/>
      <c r="F45" s="326"/>
      <c r="G45" s="326"/>
      <c r="H45" s="326"/>
      <c r="I45" s="326"/>
      <c r="J45" s="326"/>
    </row>
    <row r="46" spans="2:10" ht="16.5">
      <c r="B46" s="818" t="s">
        <v>30</v>
      </c>
      <c r="C46" s="818"/>
      <c r="D46" s="818"/>
      <c r="E46" s="818"/>
      <c r="F46" s="818"/>
      <c r="G46" s="818"/>
      <c r="H46" s="818"/>
      <c r="I46" s="818"/>
      <c r="J46" s="818"/>
    </row>
    <row r="47" spans="3:10" ht="13.5" customHeight="1">
      <c r="C47" s="789" t="s">
        <v>32</v>
      </c>
      <c r="D47" s="790"/>
      <c r="E47" s="791"/>
      <c r="F47" s="810"/>
      <c r="G47" s="811"/>
      <c r="H47" s="811"/>
      <c r="I47" s="811"/>
      <c r="J47" s="812"/>
    </row>
    <row r="48" spans="2:10" ht="12" customHeight="1">
      <c r="B48" s="793" t="s">
        <v>35</v>
      </c>
      <c r="C48" s="793"/>
      <c r="D48" s="793"/>
      <c r="E48" s="793"/>
      <c r="F48" s="468">
        <v>140</v>
      </c>
      <c r="G48" s="797"/>
      <c r="H48" s="797"/>
      <c r="I48" s="739">
        <v>1600000</v>
      </c>
      <c r="J48" s="739"/>
    </row>
    <row r="49" spans="2:10" ht="12" customHeight="1">
      <c r="B49" s="793" t="s">
        <v>50</v>
      </c>
      <c r="C49" s="793"/>
      <c r="D49" s="793"/>
      <c r="E49" s="793"/>
      <c r="F49" s="468">
        <v>150</v>
      </c>
      <c r="G49" s="825"/>
      <c r="H49" s="825"/>
      <c r="I49" s="739">
        <v>-69520.00000000007</v>
      </c>
      <c r="J49" s="739"/>
    </row>
    <row r="50" spans="2:10" ht="12" customHeight="1">
      <c r="B50" s="792"/>
      <c r="C50" s="792"/>
      <c r="D50" s="792"/>
      <c r="E50" s="792"/>
      <c r="F50" s="468">
        <v>151</v>
      </c>
      <c r="G50" s="739"/>
      <c r="H50" s="739"/>
      <c r="I50" s="797"/>
      <c r="J50" s="797"/>
    </row>
    <row r="51" spans="1:10" ht="12" customHeight="1">
      <c r="A51" s="174">
        <v>1</v>
      </c>
      <c r="B51" s="792"/>
      <c r="C51" s="792"/>
      <c r="D51" s="792"/>
      <c r="E51" s="792"/>
      <c r="F51" s="463"/>
      <c r="G51" s="739"/>
      <c r="H51" s="739"/>
      <c r="I51" s="797"/>
      <c r="J51" s="797"/>
    </row>
    <row r="52" spans="1:10" ht="12" customHeight="1">
      <c r="A52" s="174">
        <v>1</v>
      </c>
      <c r="B52" s="792"/>
      <c r="C52" s="792"/>
      <c r="D52" s="792"/>
      <c r="E52" s="792"/>
      <c r="F52" s="463"/>
      <c r="G52" s="739"/>
      <c r="H52" s="739"/>
      <c r="I52" s="797"/>
      <c r="J52" s="797"/>
    </row>
    <row r="53" spans="1:10" ht="12" customHeight="1">
      <c r="A53" s="174">
        <v>1</v>
      </c>
      <c r="B53" s="792"/>
      <c r="C53" s="792"/>
      <c r="D53" s="792"/>
      <c r="E53" s="792"/>
      <c r="F53" s="463"/>
      <c r="G53" s="739"/>
      <c r="H53" s="739"/>
      <c r="I53" s="797"/>
      <c r="J53" s="797"/>
    </row>
    <row r="54" spans="2:10" ht="12" customHeight="1">
      <c r="B54" s="798" t="s">
        <v>56</v>
      </c>
      <c r="C54" s="798"/>
      <c r="D54" s="798"/>
      <c r="E54" s="798"/>
      <c r="F54" s="468">
        <v>160</v>
      </c>
      <c r="G54" s="799">
        <f>SUM(G48,G49)</f>
        <v>0</v>
      </c>
      <c r="H54" s="799"/>
      <c r="I54" s="799">
        <f>SUM(I48,I49)</f>
        <v>1530480</v>
      </c>
      <c r="J54" s="799"/>
    </row>
    <row r="55" spans="3:10" ht="13.5" customHeight="1">
      <c r="C55" s="789" t="s">
        <v>58</v>
      </c>
      <c r="D55" s="790"/>
      <c r="E55" s="791"/>
      <c r="F55" s="794"/>
      <c r="G55" s="795"/>
      <c r="H55" s="795"/>
      <c r="I55" s="795"/>
      <c r="J55" s="796"/>
    </row>
    <row r="56" spans="2:10" ht="12" customHeight="1">
      <c r="B56" s="793" t="s">
        <v>61</v>
      </c>
      <c r="C56" s="793"/>
      <c r="D56" s="793"/>
      <c r="E56" s="793"/>
      <c r="F56" s="468">
        <v>170</v>
      </c>
      <c r="G56" s="797"/>
      <c r="H56" s="797"/>
      <c r="I56" s="739"/>
      <c r="J56" s="739"/>
    </row>
    <row r="57" spans="2:10" ht="12" customHeight="1">
      <c r="B57" s="793" t="s">
        <v>63</v>
      </c>
      <c r="C57" s="793"/>
      <c r="D57" s="793"/>
      <c r="E57" s="793"/>
      <c r="F57" s="468">
        <v>180</v>
      </c>
      <c r="G57" s="797"/>
      <c r="H57" s="797"/>
      <c r="I57" s="739">
        <v>3915986</v>
      </c>
      <c r="J57" s="739"/>
    </row>
    <row r="58" spans="2:10" ht="12" customHeight="1">
      <c r="B58" s="792"/>
      <c r="C58" s="792"/>
      <c r="D58" s="792"/>
      <c r="E58" s="792"/>
      <c r="F58" s="468">
        <v>181</v>
      </c>
      <c r="G58" s="797"/>
      <c r="H58" s="797"/>
      <c r="I58" s="739"/>
      <c r="J58" s="739"/>
    </row>
    <row r="59" spans="1:10" ht="12" customHeight="1">
      <c r="A59" s="174">
        <v>1</v>
      </c>
      <c r="B59" s="792"/>
      <c r="C59" s="792"/>
      <c r="D59" s="792"/>
      <c r="E59" s="792"/>
      <c r="F59" s="463"/>
      <c r="G59" s="797"/>
      <c r="H59" s="797"/>
      <c r="I59" s="739"/>
      <c r="J59" s="739"/>
    </row>
    <row r="60" spans="1:10" ht="12" customHeight="1">
      <c r="A60" s="174">
        <v>1</v>
      </c>
      <c r="B60" s="792"/>
      <c r="C60" s="792"/>
      <c r="D60" s="792"/>
      <c r="E60" s="792"/>
      <c r="F60" s="463"/>
      <c r="G60" s="797"/>
      <c r="H60" s="797"/>
      <c r="I60" s="739"/>
      <c r="J60" s="739"/>
    </row>
    <row r="61" spans="1:10" ht="12" customHeight="1">
      <c r="A61" s="174">
        <v>1</v>
      </c>
      <c r="B61" s="792"/>
      <c r="C61" s="792"/>
      <c r="D61" s="792"/>
      <c r="E61" s="792"/>
      <c r="F61" s="463"/>
      <c r="G61" s="797"/>
      <c r="H61" s="797"/>
      <c r="I61" s="739"/>
      <c r="J61" s="739"/>
    </row>
    <row r="62" spans="2:10" ht="12" customHeight="1">
      <c r="B62" s="798" t="s">
        <v>67</v>
      </c>
      <c r="C62" s="798"/>
      <c r="D62" s="798"/>
      <c r="E62" s="798"/>
      <c r="F62" s="468">
        <v>190</v>
      </c>
      <c r="G62" s="799">
        <f>SUM(G56,G57)</f>
        <v>0</v>
      </c>
      <c r="H62" s="799"/>
      <c r="I62" s="799">
        <f>SUM(I56,I57)</f>
        <v>3915986</v>
      </c>
      <c r="J62" s="799"/>
    </row>
    <row r="63" spans="3:10" ht="12.75" customHeight="1">
      <c r="C63" s="789" t="s">
        <v>71</v>
      </c>
      <c r="D63" s="790"/>
      <c r="E63" s="791"/>
      <c r="F63" s="794"/>
      <c r="G63" s="795"/>
      <c r="H63" s="795"/>
      <c r="I63" s="795"/>
      <c r="J63" s="796"/>
    </row>
    <row r="64" spans="2:10" ht="12" customHeight="1">
      <c r="B64" s="798" t="s">
        <v>455</v>
      </c>
      <c r="C64" s="798"/>
      <c r="D64" s="798"/>
      <c r="E64" s="798"/>
      <c r="F64" s="468">
        <v>200</v>
      </c>
      <c r="G64" s="739">
        <v>2444181</v>
      </c>
      <c r="H64" s="739"/>
      <c r="I64" s="797"/>
      <c r="J64" s="797"/>
    </row>
    <row r="65" spans="2:10" ht="12" customHeight="1">
      <c r="B65" s="792"/>
      <c r="C65" s="792"/>
      <c r="D65" s="792"/>
      <c r="E65" s="792"/>
      <c r="F65" s="468">
        <v>201</v>
      </c>
      <c r="G65" s="797"/>
      <c r="H65" s="797"/>
      <c r="I65" s="739"/>
      <c r="J65" s="739"/>
    </row>
    <row r="66" spans="2:10" ht="12" customHeight="1">
      <c r="B66" s="792"/>
      <c r="C66" s="792"/>
      <c r="D66" s="792"/>
      <c r="E66" s="792"/>
      <c r="F66" s="468">
        <v>202</v>
      </c>
      <c r="G66" s="797"/>
      <c r="H66" s="797"/>
      <c r="I66" s="739"/>
      <c r="J66" s="739"/>
    </row>
    <row r="67" spans="1:10" ht="12" customHeight="1">
      <c r="A67" s="174">
        <v>1</v>
      </c>
      <c r="B67" s="792"/>
      <c r="C67" s="792"/>
      <c r="D67" s="792"/>
      <c r="E67" s="792"/>
      <c r="F67" s="463"/>
      <c r="G67" s="797"/>
      <c r="H67" s="797"/>
      <c r="I67" s="739"/>
      <c r="J67" s="739"/>
    </row>
    <row r="68" spans="1:10" ht="12" customHeight="1">
      <c r="A68" s="174">
        <v>1</v>
      </c>
      <c r="B68" s="792"/>
      <c r="C68" s="792"/>
      <c r="D68" s="792"/>
      <c r="E68" s="792"/>
      <c r="F68" s="463"/>
      <c r="G68" s="797"/>
      <c r="H68" s="797"/>
      <c r="I68" s="739"/>
      <c r="J68" s="739"/>
    </row>
    <row r="69" spans="2:10" ht="12" customHeight="1">
      <c r="B69" s="798" t="s">
        <v>96</v>
      </c>
      <c r="C69" s="798"/>
      <c r="D69" s="798"/>
      <c r="E69" s="798"/>
      <c r="F69" s="468">
        <v>210</v>
      </c>
      <c r="G69" s="799">
        <f>G64</f>
        <v>2444181</v>
      </c>
      <c r="H69" s="799"/>
      <c r="I69" s="799">
        <f>I64</f>
        <v>0</v>
      </c>
      <c r="J69" s="799"/>
    </row>
    <row r="70" spans="2:10" ht="12" customHeight="1">
      <c r="B70" s="798" t="s">
        <v>456</v>
      </c>
      <c r="C70" s="798"/>
      <c r="D70" s="798"/>
      <c r="E70" s="798"/>
      <c r="F70" s="468">
        <v>220</v>
      </c>
      <c r="G70" s="741">
        <f>SUM(G54,G62,G69)</f>
        <v>2444181</v>
      </c>
      <c r="H70" s="741"/>
      <c r="I70" s="741">
        <f>SUM(I54,I62,I69)</f>
        <v>5446466</v>
      </c>
      <c r="J70" s="741"/>
    </row>
    <row r="71" spans="2:10" ht="12" customHeight="1">
      <c r="B71" s="326"/>
      <c r="C71" s="326"/>
      <c r="D71" s="326"/>
      <c r="E71" s="326"/>
      <c r="F71" s="326"/>
      <c r="G71" s="326"/>
      <c r="H71" s="326"/>
      <c r="I71" s="326"/>
      <c r="J71" s="326"/>
    </row>
    <row r="72" spans="2:10" ht="12.75">
      <c r="B72" s="470"/>
      <c r="C72" s="326"/>
      <c r="D72" s="326"/>
      <c r="E72" s="326"/>
      <c r="F72" s="326"/>
      <c r="G72" s="326"/>
      <c r="H72" s="326"/>
      <c r="I72" s="326"/>
      <c r="J72" s="326"/>
    </row>
    <row r="73" spans="2:10" ht="13.5" customHeight="1">
      <c r="B73" s="824" t="s">
        <v>457</v>
      </c>
      <c r="C73" s="824"/>
      <c r="D73" s="824"/>
      <c r="E73" s="824"/>
      <c r="F73" s="824"/>
      <c r="G73" s="824"/>
      <c r="H73" s="824"/>
      <c r="I73" s="824"/>
      <c r="J73" s="824"/>
    </row>
    <row r="74" spans="2:10" ht="12.75">
      <c r="B74" s="823" t="s">
        <v>458</v>
      </c>
      <c r="C74" s="823"/>
      <c r="D74" s="823"/>
      <c r="E74" s="823"/>
      <c r="F74" s="823"/>
      <c r="G74" s="823"/>
      <c r="H74" s="823"/>
      <c r="I74" s="823"/>
      <c r="J74" s="823"/>
    </row>
    <row r="75" spans="2:10" ht="8.25" customHeight="1">
      <c r="B75" s="326"/>
      <c r="C75" s="326"/>
      <c r="D75" s="326"/>
      <c r="E75" s="326"/>
      <c r="F75" s="326"/>
      <c r="G75" s="326"/>
      <c r="H75" s="326"/>
      <c r="I75" s="326"/>
      <c r="J75" s="326"/>
    </row>
    <row r="76" spans="1:11" ht="49.5" customHeight="1">
      <c r="A76" s="174">
        <v>1</v>
      </c>
      <c r="B76" s="651"/>
      <c r="C76" s="651"/>
      <c r="D76" s="651"/>
      <c r="E76" s="651"/>
      <c r="F76" s="651"/>
      <c r="G76" s="651"/>
      <c r="H76" s="651"/>
      <c r="I76" s="651"/>
      <c r="J76" s="651"/>
      <c r="K76" s="471"/>
    </row>
    <row r="77" spans="1:11" ht="49.5" customHeight="1">
      <c r="A77" s="174">
        <v>1</v>
      </c>
      <c r="B77" s="651"/>
      <c r="C77" s="651"/>
      <c r="D77" s="651"/>
      <c r="E77" s="651"/>
      <c r="F77" s="651"/>
      <c r="G77" s="651"/>
      <c r="H77" s="651"/>
      <c r="I77" s="651"/>
      <c r="J77" s="651"/>
      <c r="K77" s="471"/>
    </row>
    <row r="78" spans="1:11" ht="49.5" customHeight="1">
      <c r="A78" s="174">
        <v>1</v>
      </c>
      <c r="B78" s="651"/>
      <c r="C78" s="651"/>
      <c r="D78" s="651"/>
      <c r="E78" s="651"/>
      <c r="F78" s="651"/>
      <c r="G78" s="651"/>
      <c r="H78" s="651"/>
      <c r="I78" s="651"/>
      <c r="J78" s="651"/>
      <c r="K78" s="471"/>
    </row>
    <row r="79" spans="1:11" ht="49.5" customHeight="1">
      <c r="A79" s="174">
        <v>1</v>
      </c>
      <c r="B79" s="651"/>
      <c r="C79" s="651"/>
      <c r="D79" s="651"/>
      <c r="E79" s="651"/>
      <c r="F79" s="651"/>
      <c r="G79" s="651"/>
      <c r="H79" s="651"/>
      <c r="I79" s="651"/>
      <c r="J79" s="651"/>
      <c r="K79" s="471"/>
    </row>
    <row r="80" spans="1:11" ht="49.5" customHeight="1">
      <c r="A80" s="174">
        <v>1</v>
      </c>
      <c r="B80" s="651"/>
      <c r="C80" s="651"/>
      <c r="D80" s="651"/>
      <c r="E80" s="651"/>
      <c r="F80" s="651"/>
      <c r="G80" s="651"/>
      <c r="H80" s="651"/>
      <c r="I80" s="651"/>
      <c r="J80" s="651"/>
      <c r="K80" s="471"/>
    </row>
    <row r="81" spans="1:11" ht="49.5" customHeight="1">
      <c r="A81" s="174">
        <v>1</v>
      </c>
      <c r="B81" s="651"/>
      <c r="C81" s="651"/>
      <c r="D81" s="651"/>
      <c r="E81" s="651"/>
      <c r="F81" s="651"/>
      <c r="G81" s="651"/>
      <c r="H81" s="651"/>
      <c r="I81" s="651"/>
      <c r="J81" s="651"/>
      <c r="K81" s="471"/>
    </row>
    <row r="82" spans="1:11" ht="49.5" customHeight="1">
      <c r="A82" s="174">
        <v>1</v>
      </c>
      <c r="B82" s="651"/>
      <c r="C82" s="651"/>
      <c r="D82" s="651"/>
      <c r="E82" s="651"/>
      <c r="F82" s="651"/>
      <c r="G82" s="651"/>
      <c r="H82" s="651"/>
      <c r="I82" s="651"/>
      <c r="J82" s="651"/>
      <c r="K82" s="471"/>
    </row>
    <row r="83" spans="1:11" ht="49.5" customHeight="1">
      <c r="A83" s="174">
        <v>1</v>
      </c>
      <c r="B83" s="651"/>
      <c r="C83" s="651"/>
      <c r="D83" s="651"/>
      <c r="E83" s="651"/>
      <c r="F83" s="651"/>
      <c r="G83" s="651"/>
      <c r="H83" s="651"/>
      <c r="I83" s="651"/>
      <c r="J83" s="651"/>
      <c r="K83" s="471"/>
    </row>
  </sheetData>
  <sheetProtection password="DFAF" sheet="1" objects="1" scenarios="1"/>
  <mergeCells count="174">
    <mergeCell ref="I39:J39"/>
    <mergeCell ref="I40:J40"/>
    <mergeCell ref="I68:J68"/>
    <mergeCell ref="B69:E69"/>
    <mergeCell ref="B48:E48"/>
    <mergeCell ref="G49:H49"/>
    <mergeCell ref="I49:J49"/>
    <mergeCell ref="B64:E64"/>
    <mergeCell ref="I65:J65"/>
    <mergeCell ref="G64:H64"/>
    <mergeCell ref="I64:J64"/>
    <mergeCell ref="I66:J66"/>
    <mergeCell ref="B83:J83"/>
    <mergeCell ref="I67:J67"/>
    <mergeCell ref="B74:J74"/>
    <mergeCell ref="B70:E70"/>
    <mergeCell ref="G70:H70"/>
    <mergeCell ref="I70:J70"/>
    <mergeCell ref="G69:H69"/>
    <mergeCell ref="B73:J73"/>
    <mergeCell ref="B66:E66"/>
    <mergeCell ref="G66:H66"/>
    <mergeCell ref="B65:E65"/>
    <mergeCell ref="G65:H65"/>
    <mergeCell ref="I69:J69"/>
    <mergeCell ref="B67:E67"/>
    <mergeCell ref="G67:H67"/>
    <mergeCell ref="B68:E68"/>
    <mergeCell ref="G68:H68"/>
    <mergeCell ref="B61:E61"/>
    <mergeCell ref="G61:H61"/>
    <mergeCell ref="B62:E62"/>
    <mergeCell ref="G62:H62"/>
    <mergeCell ref="I62:J62"/>
    <mergeCell ref="G58:H58"/>
    <mergeCell ref="G53:H53"/>
    <mergeCell ref="G50:H50"/>
    <mergeCell ref="I50:J50"/>
    <mergeCell ref="I54:J54"/>
    <mergeCell ref="I42:J42"/>
    <mergeCell ref="I58:J58"/>
    <mergeCell ref="B42:E42"/>
    <mergeCell ref="B46:J46"/>
    <mergeCell ref="G42:H42"/>
    <mergeCell ref="G51:H51"/>
    <mergeCell ref="I51:J51"/>
    <mergeCell ref="F47:J47"/>
    <mergeCell ref="G48:H48"/>
    <mergeCell ref="I48:J48"/>
    <mergeCell ref="I31:J31"/>
    <mergeCell ref="B31:E31"/>
    <mergeCell ref="I23:J23"/>
    <mergeCell ref="I24:J24"/>
    <mergeCell ref="B25:E25"/>
    <mergeCell ref="G29:H29"/>
    <mergeCell ref="I29:J29"/>
    <mergeCell ref="B29:E29"/>
    <mergeCell ref="I28:J28"/>
    <mergeCell ref="B27:E27"/>
    <mergeCell ref="I27:J27"/>
    <mergeCell ref="B17:E17"/>
    <mergeCell ref="G17:H17"/>
    <mergeCell ref="B18:J18"/>
    <mergeCell ref="I19:J19"/>
    <mergeCell ref="B19:E19"/>
    <mergeCell ref="G19:H19"/>
    <mergeCell ref="I26:J26"/>
    <mergeCell ref="B26:E26"/>
    <mergeCell ref="G26:H26"/>
    <mergeCell ref="G34:H34"/>
    <mergeCell ref="B34:E34"/>
    <mergeCell ref="G27:H27"/>
    <mergeCell ref="G28:H28"/>
    <mergeCell ref="B32:E32"/>
    <mergeCell ref="B28:E28"/>
    <mergeCell ref="G31:H31"/>
    <mergeCell ref="I21:J21"/>
    <mergeCell ref="I22:J22"/>
    <mergeCell ref="B22:E22"/>
    <mergeCell ref="B23:E23"/>
    <mergeCell ref="G24:H24"/>
    <mergeCell ref="B24:E24"/>
    <mergeCell ref="G23:H23"/>
    <mergeCell ref="G21:H21"/>
    <mergeCell ref="G22:H22"/>
    <mergeCell ref="B21:E21"/>
    <mergeCell ref="B39:E39"/>
    <mergeCell ref="G39:H39"/>
    <mergeCell ref="G40:H40"/>
    <mergeCell ref="G32:H32"/>
    <mergeCell ref="B40:E40"/>
    <mergeCell ref="G37:H37"/>
    <mergeCell ref="G38:H38"/>
    <mergeCell ref="J3:J4"/>
    <mergeCell ref="B2:G2"/>
    <mergeCell ref="D3:D4"/>
    <mergeCell ref="E3:E4"/>
    <mergeCell ref="H2:J2"/>
    <mergeCell ref="B3:C4"/>
    <mergeCell ref="B5:C5"/>
    <mergeCell ref="H3:I3"/>
    <mergeCell ref="F3:G3"/>
    <mergeCell ref="B10:C10"/>
    <mergeCell ref="B6:C6"/>
    <mergeCell ref="B7:C7"/>
    <mergeCell ref="B8:C8"/>
    <mergeCell ref="B9:C9"/>
    <mergeCell ref="B11:C11"/>
    <mergeCell ref="G25:H25"/>
    <mergeCell ref="I25:J25"/>
    <mergeCell ref="F20:J20"/>
    <mergeCell ref="I16:J16"/>
    <mergeCell ref="B16:H16"/>
    <mergeCell ref="B12:C12"/>
    <mergeCell ref="B13:C13"/>
    <mergeCell ref="B14:C14"/>
    <mergeCell ref="I17:J17"/>
    <mergeCell ref="I37:J37"/>
    <mergeCell ref="F30:J30"/>
    <mergeCell ref="G35:H35"/>
    <mergeCell ref="I35:J35"/>
    <mergeCell ref="G36:H36"/>
    <mergeCell ref="I36:J36"/>
    <mergeCell ref="I32:J32"/>
    <mergeCell ref="G33:H33"/>
    <mergeCell ref="I33:J33"/>
    <mergeCell ref="I34:J34"/>
    <mergeCell ref="I38:J38"/>
    <mergeCell ref="B52:E52"/>
    <mergeCell ref="G52:H52"/>
    <mergeCell ref="I52:J52"/>
    <mergeCell ref="B50:E50"/>
    <mergeCell ref="G41:H41"/>
    <mergeCell ref="I41:J41"/>
    <mergeCell ref="B49:E49"/>
    <mergeCell ref="B51:E51"/>
    <mergeCell ref="B38:E38"/>
    <mergeCell ref="G54:H54"/>
    <mergeCell ref="B53:E53"/>
    <mergeCell ref="F63:J63"/>
    <mergeCell ref="B59:E59"/>
    <mergeCell ref="G59:H59"/>
    <mergeCell ref="I59:J59"/>
    <mergeCell ref="I61:J61"/>
    <mergeCell ref="B60:E60"/>
    <mergeCell ref="G60:H60"/>
    <mergeCell ref="I53:J53"/>
    <mergeCell ref="C63:E63"/>
    <mergeCell ref="F55:J55"/>
    <mergeCell ref="B56:E56"/>
    <mergeCell ref="I60:J60"/>
    <mergeCell ref="B58:E58"/>
    <mergeCell ref="I56:J56"/>
    <mergeCell ref="B57:E57"/>
    <mergeCell ref="G57:H57"/>
    <mergeCell ref="I57:J57"/>
    <mergeCell ref="G56:H56"/>
    <mergeCell ref="C20:E20"/>
    <mergeCell ref="C30:E30"/>
    <mergeCell ref="C47:E47"/>
    <mergeCell ref="C55:E55"/>
    <mergeCell ref="B37:E37"/>
    <mergeCell ref="B35:E35"/>
    <mergeCell ref="B36:E36"/>
    <mergeCell ref="B33:E33"/>
    <mergeCell ref="B54:E54"/>
    <mergeCell ref="B41:E41"/>
    <mergeCell ref="B82:J82"/>
    <mergeCell ref="B81:J81"/>
    <mergeCell ref="B76:J76"/>
    <mergeCell ref="B77:J77"/>
    <mergeCell ref="B78:J78"/>
    <mergeCell ref="B79:J79"/>
    <mergeCell ref="B80:J80"/>
  </mergeCells>
  <dataValidations count="1">
    <dataValidation type="decimal" operator="notEqual" allowBlank="1" showInputMessage="1" showErrorMessage="1" sqref="G56:J62 G64:J70 G48:J54 G31:J42 G21:J29 E6:J14">
      <formula1>-1000000000000000000000000000000000000000</formula1>
    </dataValidation>
  </dataValidations>
  <printOptions/>
  <pageMargins left="0.7874015748031497" right="0.1968503937007874" top="0.5905511811023623" bottom="0.5905511811023623" header="0" footer="0"/>
  <pageSetup horizontalDpi="600" verticalDpi="600" orientation="portrait" paperSize="9" scale="90" r:id="rId1"/>
  <rowBreaks count="1" manualBreakCount="1">
    <brk id="4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7"/>
  <dimension ref="B1:P51"/>
  <sheetViews>
    <sheetView showGridLines="0" showRowColHeaders="0" zoomScalePageLayoutView="0" workbookViewId="0" topLeftCell="B27">
      <selection activeCell="K39" sqref="K39"/>
    </sheetView>
  </sheetViews>
  <sheetFormatPr defaultColWidth="9.00390625" defaultRowHeight="12.75"/>
  <cols>
    <col min="1" max="1" width="0" style="326" hidden="1" customWidth="1"/>
    <col min="2" max="2" width="42.625" style="326" customWidth="1"/>
    <col min="3" max="3" width="5.375" style="326" customWidth="1"/>
    <col min="4" max="4" width="1.12109375" style="326" customWidth="1"/>
    <col min="5" max="5" width="14.125" style="326" customWidth="1"/>
    <col min="6" max="6" width="0.875" style="326" customWidth="1"/>
    <col min="7" max="7" width="1.12109375" style="326" customWidth="1"/>
    <col min="8" max="8" width="14.125" style="326" customWidth="1"/>
    <col min="9" max="9" width="1.00390625" style="326" customWidth="1"/>
    <col min="10" max="10" width="1.12109375" style="326" customWidth="1"/>
    <col min="11" max="11" width="14.125" style="326" customWidth="1"/>
    <col min="12" max="12" width="1.00390625" style="326" customWidth="1"/>
    <col min="13" max="13" width="1.12109375" style="326" customWidth="1"/>
    <col min="14" max="14" width="14.125" style="326" customWidth="1"/>
    <col min="15" max="16" width="1.12109375" style="326" customWidth="1"/>
    <col min="17" max="16384" width="9.125" style="326" customWidth="1"/>
  </cols>
  <sheetData>
    <row r="1" spans="2:16" ht="12.75" hidden="1">
      <c r="B1" s="326" t="s">
        <v>528</v>
      </c>
      <c r="N1" s="185"/>
      <c r="O1" s="185" t="s">
        <v>529</v>
      </c>
      <c r="P1" s="185"/>
    </row>
    <row r="2" spans="2:15" ht="15">
      <c r="B2" s="826" t="s">
        <v>548</v>
      </c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472"/>
    </row>
    <row r="3" ht="8.25" customHeight="1">
      <c r="B3" s="469"/>
    </row>
    <row r="4" spans="2:15" ht="16.5" customHeight="1">
      <c r="B4" s="827" t="s">
        <v>459</v>
      </c>
      <c r="C4" s="827"/>
      <c r="D4" s="827"/>
      <c r="E4" s="827"/>
      <c r="F4" s="827"/>
      <c r="G4" s="827"/>
      <c r="H4" s="827"/>
      <c r="I4" s="827"/>
      <c r="J4" s="827"/>
      <c r="K4" s="827"/>
      <c r="L4" s="473"/>
      <c r="M4" s="473"/>
      <c r="O4" s="473"/>
    </row>
    <row r="5" spans="3:15" ht="13.5" customHeight="1">
      <c r="C5" s="444"/>
      <c r="D5" s="444"/>
      <c r="F5" s="444"/>
      <c r="G5" s="444"/>
      <c r="I5" s="444"/>
      <c r="J5" s="444"/>
      <c r="L5" s="444"/>
      <c r="M5" s="444"/>
      <c r="N5" s="428" t="s">
        <v>460</v>
      </c>
      <c r="O5" s="444"/>
    </row>
    <row r="6" spans="2:15" ht="12.75" customHeight="1">
      <c r="B6" s="834" t="s">
        <v>168</v>
      </c>
      <c r="C6" s="828"/>
      <c r="D6" s="828"/>
      <c r="E6" s="828"/>
      <c r="F6" s="828"/>
      <c r="G6" s="828"/>
      <c r="H6" s="828" t="s">
        <v>27</v>
      </c>
      <c r="I6" s="838" t="s">
        <v>347</v>
      </c>
      <c r="J6" s="838"/>
      <c r="K6" s="838"/>
      <c r="L6" s="838"/>
      <c r="M6" s="834" t="s">
        <v>408</v>
      </c>
      <c r="N6" s="828"/>
      <c r="O6" s="835"/>
    </row>
    <row r="7" spans="2:15" ht="40.5" customHeight="1">
      <c r="B7" s="836"/>
      <c r="C7" s="829"/>
      <c r="D7" s="829"/>
      <c r="E7" s="829"/>
      <c r="F7" s="829"/>
      <c r="G7" s="829"/>
      <c r="H7" s="829"/>
      <c r="I7" s="838"/>
      <c r="J7" s="838"/>
      <c r="K7" s="838"/>
      <c r="L7" s="838"/>
      <c r="M7" s="836"/>
      <c r="N7" s="829"/>
      <c r="O7" s="837"/>
    </row>
    <row r="8" spans="2:15" ht="12.75" customHeight="1">
      <c r="B8" s="748">
        <v>1</v>
      </c>
      <c r="C8" s="749"/>
      <c r="D8" s="749"/>
      <c r="E8" s="749"/>
      <c r="F8" s="749"/>
      <c r="G8" s="815"/>
      <c r="H8" s="424">
        <v>2</v>
      </c>
      <c r="I8" s="748">
        <v>3</v>
      </c>
      <c r="J8" s="749"/>
      <c r="K8" s="749"/>
      <c r="L8" s="815"/>
      <c r="M8" s="748">
        <v>4</v>
      </c>
      <c r="N8" s="749"/>
      <c r="O8" s="815"/>
    </row>
    <row r="9" spans="2:15" ht="12.75" customHeight="1">
      <c r="B9" s="839" t="s">
        <v>461</v>
      </c>
      <c r="C9" s="840"/>
      <c r="D9" s="840"/>
      <c r="E9" s="840"/>
      <c r="F9" s="840"/>
      <c r="G9" s="841"/>
      <c r="H9" s="462" t="s">
        <v>34</v>
      </c>
      <c r="I9" s="845"/>
      <c r="J9" s="846"/>
      <c r="K9" s="846"/>
      <c r="L9" s="847"/>
      <c r="M9" s="845"/>
      <c r="N9" s="846"/>
      <c r="O9" s="847"/>
    </row>
    <row r="10" spans="2:15" ht="12.75" customHeight="1">
      <c r="B10" s="839" t="s">
        <v>462</v>
      </c>
      <c r="C10" s="840"/>
      <c r="D10" s="840"/>
      <c r="E10" s="840"/>
      <c r="F10" s="840"/>
      <c r="G10" s="841"/>
      <c r="H10" s="462" t="s">
        <v>37</v>
      </c>
      <c r="I10" s="845"/>
      <c r="J10" s="846"/>
      <c r="K10" s="846"/>
      <c r="L10" s="847"/>
      <c r="M10" s="845"/>
      <c r="N10" s="846"/>
      <c r="O10" s="847"/>
    </row>
    <row r="11" spans="2:15" ht="12.75" customHeight="1">
      <c r="B11" s="831" t="s">
        <v>463</v>
      </c>
      <c r="C11" s="832"/>
      <c r="D11" s="832"/>
      <c r="E11" s="832"/>
      <c r="F11" s="832"/>
      <c r="G11" s="833"/>
      <c r="H11" s="462" t="s">
        <v>40</v>
      </c>
      <c r="I11" s="804"/>
      <c r="J11" s="848"/>
      <c r="K11" s="848"/>
      <c r="L11" s="805"/>
      <c r="M11" s="804"/>
      <c r="N11" s="848"/>
      <c r="O11" s="805"/>
    </row>
    <row r="12" spans="2:15" ht="12.75" customHeight="1">
      <c r="B12" s="831" t="s">
        <v>464</v>
      </c>
      <c r="C12" s="832"/>
      <c r="D12" s="832"/>
      <c r="E12" s="832"/>
      <c r="F12" s="832"/>
      <c r="G12" s="833"/>
      <c r="H12" s="462" t="s">
        <v>43</v>
      </c>
      <c r="I12" s="804"/>
      <c r="J12" s="848"/>
      <c r="K12" s="848"/>
      <c r="L12" s="805"/>
      <c r="M12" s="804"/>
      <c r="N12" s="848"/>
      <c r="O12" s="805"/>
    </row>
    <row r="13" spans="2:15" ht="12.75" customHeight="1">
      <c r="B13" s="839" t="s">
        <v>465</v>
      </c>
      <c r="C13" s="840"/>
      <c r="D13" s="840"/>
      <c r="E13" s="840"/>
      <c r="F13" s="840"/>
      <c r="G13" s="841"/>
      <c r="H13" s="462" t="s">
        <v>46</v>
      </c>
      <c r="I13" s="845"/>
      <c r="J13" s="846"/>
      <c r="K13" s="846"/>
      <c r="L13" s="847"/>
      <c r="M13" s="845"/>
      <c r="N13" s="846"/>
      <c r="O13" s="847"/>
    </row>
    <row r="14" spans="2:15" ht="12.75" customHeight="1">
      <c r="B14" s="831" t="s">
        <v>466</v>
      </c>
      <c r="C14" s="832"/>
      <c r="D14" s="832"/>
      <c r="E14" s="832"/>
      <c r="F14" s="832"/>
      <c r="G14" s="833"/>
      <c r="H14" s="462" t="s">
        <v>49</v>
      </c>
      <c r="I14" s="804"/>
      <c r="J14" s="848"/>
      <c r="K14" s="848"/>
      <c r="L14" s="805"/>
      <c r="M14" s="804"/>
      <c r="N14" s="848"/>
      <c r="O14" s="805"/>
    </row>
    <row r="15" spans="2:15" ht="12.75" customHeight="1">
      <c r="B15" s="831" t="s">
        <v>467</v>
      </c>
      <c r="C15" s="832"/>
      <c r="D15" s="832"/>
      <c r="E15" s="832"/>
      <c r="F15" s="832"/>
      <c r="G15" s="833"/>
      <c r="H15" s="462" t="s">
        <v>52</v>
      </c>
      <c r="I15" s="804"/>
      <c r="J15" s="848"/>
      <c r="K15" s="848"/>
      <c r="L15" s="805"/>
      <c r="M15" s="804"/>
      <c r="N15" s="848"/>
      <c r="O15" s="805"/>
    </row>
    <row r="16" spans="2:15" ht="12.75" customHeight="1">
      <c r="B16" s="839" t="s">
        <v>468</v>
      </c>
      <c r="C16" s="840"/>
      <c r="D16" s="840"/>
      <c r="E16" s="840"/>
      <c r="F16" s="840"/>
      <c r="G16" s="841"/>
      <c r="H16" s="462" t="s">
        <v>65</v>
      </c>
      <c r="I16" s="845"/>
      <c r="J16" s="846"/>
      <c r="K16" s="846"/>
      <c r="L16" s="847"/>
      <c r="M16" s="845"/>
      <c r="N16" s="846"/>
      <c r="O16" s="847"/>
    </row>
    <row r="17" spans="2:15" ht="24" customHeight="1">
      <c r="B17" s="831" t="s">
        <v>469</v>
      </c>
      <c r="C17" s="832"/>
      <c r="D17" s="832"/>
      <c r="E17" s="832"/>
      <c r="F17" s="832"/>
      <c r="G17" s="833"/>
      <c r="H17" s="462" t="s">
        <v>69</v>
      </c>
      <c r="I17" s="804"/>
      <c r="J17" s="848"/>
      <c r="K17" s="848"/>
      <c r="L17" s="805"/>
      <c r="M17" s="804"/>
      <c r="N17" s="848"/>
      <c r="O17" s="805"/>
    </row>
    <row r="18" spans="2:15" ht="24" customHeight="1">
      <c r="B18" s="831" t="s">
        <v>470</v>
      </c>
      <c r="C18" s="832"/>
      <c r="D18" s="832"/>
      <c r="E18" s="832"/>
      <c r="F18" s="832"/>
      <c r="G18" s="833"/>
      <c r="H18" s="462">
        <v>100</v>
      </c>
      <c r="I18" s="804"/>
      <c r="J18" s="848"/>
      <c r="K18" s="848"/>
      <c r="L18" s="805"/>
      <c r="M18" s="804"/>
      <c r="N18" s="848"/>
      <c r="O18" s="805"/>
    </row>
    <row r="19" spans="2:15" ht="12.75" customHeight="1">
      <c r="B19" s="831" t="s">
        <v>471</v>
      </c>
      <c r="C19" s="832"/>
      <c r="D19" s="832"/>
      <c r="E19" s="832"/>
      <c r="F19" s="832"/>
      <c r="G19" s="833"/>
      <c r="H19" s="462">
        <v>110</v>
      </c>
      <c r="I19" s="804"/>
      <c r="J19" s="848"/>
      <c r="K19" s="848"/>
      <c r="L19" s="805"/>
      <c r="M19" s="804"/>
      <c r="N19" s="848"/>
      <c r="O19" s="805"/>
    </row>
    <row r="20" spans="2:15" ht="24" customHeight="1">
      <c r="B20" s="831" t="s">
        <v>472</v>
      </c>
      <c r="C20" s="832"/>
      <c r="D20" s="832"/>
      <c r="E20" s="832"/>
      <c r="F20" s="832"/>
      <c r="G20" s="833"/>
      <c r="H20" s="462">
        <v>120</v>
      </c>
      <c r="I20" s="804"/>
      <c r="J20" s="848"/>
      <c r="K20" s="848"/>
      <c r="L20" s="805"/>
      <c r="M20" s="804"/>
      <c r="N20" s="848"/>
      <c r="O20" s="805"/>
    </row>
    <row r="21" spans="2:15" ht="12.75" customHeight="1">
      <c r="B21" s="831" t="s">
        <v>473</v>
      </c>
      <c r="C21" s="832"/>
      <c r="D21" s="832"/>
      <c r="E21" s="832"/>
      <c r="F21" s="832"/>
      <c r="G21" s="833"/>
      <c r="H21" s="462">
        <v>130</v>
      </c>
      <c r="I21" s="804"/>
      <c r="J21" s="848"/>
      <c r="K21" s="848"/>
      <c r="L21" s="805"/>
      <c r="M21" s="804"/>
      <c r="N21" s="848"/>
      <c r="O21" s="805"/>
    </row>
    <row r="22" spans="2:15" ht="12.75" customHeight="1">
      <c r="B22" s="831" t="s">
        <v>474</v>
      </c>
      <c r="C22" s="832"/>
      <c r="D22" s="832"/>
      <c r="E22" s="832"/>
      <c r="F22" s="832"/>
      <c r="G22" s="833"/>
      <c r="H22" s="462">
        <v>140</v>
      </c>
      <c r="I22" s="804"/>
      <c r="J22" s="848"/>
      <c r="K22" s="848"/>
      <c r="L22" s="805"/>
      <c r="M22" s="804"/>
      <c r="N22" s="848"/>
      <c r="O22" s="805"/>
    </row>
    <row r="23" spans="2:15" ht="12.75" customHeight="1">
      <c r="B23" s="831" t="s">
        <v>549</v>
      </c>
      <c r="C23" s="832"/>
      <c r="D23" s="832"/>
      <c r="E23" s="832"/>
      <c r="F23" s="832"/>
      <c r="G23" s="833"/>
      <c r="H23" s="462">
        <v>150</v>
      </c>
      <c r="I23" s="804"/>
      <c r="J23" s="848"/>
      <c r="K23" s="848"/>
      <c r="L23" s="805"/>
      <c r="M23" s="804"/>
      <c r="N23" s="848"/>
      <c r="O23" s="805"/>
    </row>
    <row r="24" spans="2:15" ht="12.75" customHeight="1">
      <c r="B24" s="831" t="s">
        <v>550</v>
      </c>
      <c r="C24" s="832"/>
      <c r="D24" s="832"/>
      <c r="E24" s="832"/>
      <c r="F24" s="832"/>
      <c r="G24" s="833"/>
      <c r="H24" s="462">
        <v>160</v>
      </c>
      <c r="I24" s="804"/>
      <c r="J24" s="848"/>
      <c r="K24" s="848"/>
      <c r="L24" s="805"/>
      <c r="M24" s="804"/>
      <c r="N24" s="848"/>
      <c r="O24" s="805"/>
    </row>
    <row r="25" spans="2:15" ht="12.75" customHeight="1">
      <c r="B25" s="831" t="s">
        <v>475</v>
      </c>
      <c r="C25" s="832"/>
      <c r="D25" s="832"/>
      <c r="E25" s="832"/>
      <c r="F25" s="832"/>
      <c r="G25" s="833"/>
      <c r="H25" s="462">
        <v>170</v>
      </c>
      <c r="I25" s="804"/>
      <c r="J25" s="848"/>
      <c r="K25" s="848"/>
      <c r="L25" s="805"/>
      <c r="M25" s="804"/>
      <c r="N25" s="848"/>
      <c r="O25" s="805"/>
    </row>
    <row r="26" spans="2:15" ht="12.75" customHeight="1">
      <c r="B26" s="831" t="s">
        <v>476</v>
      </c>
      <c r="C26" s="832"/>
      <c r="D26" s="832"/>
      <c r="E26" s="832"/>
      <c r="F26" s="832"/>
      <c r="G26" s="833"/>
      <c r="H26" s="462">
        <v>180</v>
      </c>
      <c r="I26" s="804"/>
      <c r="J26" s="848"/>
      <c r="K26" s="848"/>
      <c r="L26" s="805"/>
      <c r="M26" s="804"/>
      <c r="N26" s="848"/>
      <c r="O26" s="805"/>
    </row>
    <row r="27" spans="2:15" ht="12.75" customHeight="1">
      <c r="B27" s="601" t="s">
        <v>477</v>
      </c>
      <c r="C27" s="830"/>
      <c r="D27" s="830"/>
      <c r="E27" s="830"/>
      <c r="F27" s="830"/>
      <c r="G27" s="602"/>
      <c r="H27" s="462">
        <v>190</v>
      </c>
      <c r="I27" s="849"/>
      <c r="J27" s="850"/>
      <c r="K27" s="850"/>
      <c r="L27" s="851"/>
      <c r="M27" s="849"/>
      <c r="N27" s="850"/>
      <c r="O27" s="851"/>
    </row>
    <row r="28" spans="2:15" ht="12.75" customHeight="1">
      <c r="B28" s="601" t="s">
        <v>478</v>
      </c>
      <c r="C28" s="830"/>
      <c r="D28" s="830"/>
      <c r="E28" s="830"/>
      <c r="F28" s="830"/>
      <c r="G28" s="602"/>
      <c r="H28" s="474">
        <v>200</v>
      </c>
      <c r="I28" s="849"/>
      <c r="J28" s="850"/>
      <c r="K28" s="850"/>
      <c r="L28" s="851"/>
      <c r="M28" s="849"/>
      <c r="N28" s="850"/>
      <c r="O28" s="851"/>
    </row>
    <row r="29" spans="2:15" ht="72" customHeight="1" hidden="1">
      <c r="B29" s="226" t="s">
        <v>478</v>
      </c>
      <c r="C29" s="475"/>
      <c r="D29" s="475"/>
      <c r="E29" s="476"/>
      <c r="F29" s="475"/>
      <c r="G29" s="475"/>
      <c r="H29" s="462">
        <v>200</v>
      </c>
      <c r="I29" s="407"/>
      <c r="J29" s="407"/>
      <c r="K29" s="283"/>
      <c r="L29" s="407"/>
      <c r="M29" s="407"/>
      <c r="N29" s="283"/>
      <c r="O29" s="407"/>
    </row>
    <row r="30" spans="2:15" ht="12.75" customHeight="1">
      <c r="B30" s="601" t="s">
        <v>479</v>
      </c>
      <c r="C30" s="830"/>
      <c r="D30" s="830"/>
      <c r="E30" s="830"/>
      <c r="F30" s="830"/>
      <c r="G30" s="602"/>
      <c r="H30" s="462">
        <v>210</v>
      </c>
      <c r="I30" s="849">
        <v>11241</v>
      </c>
      <c r="J30" s="850"/>
      <c r="K30" s="850"/>
      <c r="L30" s="851"/>
      <c r="M30" s="849">
        <v>11241</v>
      </c>
      <c r="N30" s="850"/>
      <c r="O30" s="851"/>
    </row>
    <row r="31" spans="2:15" ht="34.5" customHeight="1">
      <c r="B31" s="477"/>
      <c r="C31" s="477"/>
      <c r="D31" s="477"/>
      <c r="E31" s="477"/>
      <c r="F31" s="477"/>
      <c r="G31" s="477"/>
      <c r="I31" s="477"/>
      <c r="J31" s="477"/>
      <c r="L31" s="477"/>
      <c r="M31" s="477"/>
      <c r="O31" s="477"/>
    </row>
    <row r="32" spans="2:15" ht="15">
      <c r="B32" s="842" t="s">
        <v>480</v>
      </c>
      <c r="C32" s="842"/>
      <c r="D32" s="842"/>
      <c r="E32" s="842"/>
      <c r="F32" s="842"/>
      <c r="G32" s="842"/>
      <c r="H32" s="842"/>
      <c r="I32" s="842"/>
      <c r="J32" s="842"/>
      <c r="K32" s="842"/>
      <c r="L32" s="842"/>
      <c r="M32" s="842"/>
      <c r="N32" s="842"/>
      <c r="O32" s="478"/>
    </row>
    <row r="33" spans="2:15" ht="15">
      <c r="B33" s="844"/>
      <c r="C33" s="844"/>
      <c r="D33" s="844"/>
      <c r="E33" s="844"/>
      <c r="F33" s="844"/>
      <c r="G33" s="844"/>
      <c r="H33" s="844"/>
      <c r="I33" s="844"/>
      <c r="J33" s="844"/>
      <c r="K33" s="844"/>
      <c r="L33" s="844"/>
      <c r="M33" s="844"/>
      <c r="N33" s="844"/>
      <c r="O33" s="469"/>
    </row>
    <row r="34" spans="2:15" ht="30" customHeight="1">
      <c r="B34" s="843" t="s">
        <v>481</v>
      </c>
      <c r="C34" s="843"/>
      <c r="D34" s="843"/>
      <c r="E34" s="843"/>
      <c r="F34" s="843"/>
      <c r="G34" s="843"/>
      <c r="H34" s="843"/>
      <c r="I34" s="843"/>
      <c r="J34" s="843"/>
      <c r="K34" s="843"/>
      <c r="L34" s="479"/>
      <c r="M34" s="479"/>
      <c r="N34" s="448" t="s">
        <v>482</v>
      </c>
      <c r="O34" s="479"/>
    </row>
    <row r="35" spans="2:15" ht="54" customHeight="1">
      <c r="B35" s="458" t="s">
        <v>168</v>
      </c>
      <c r="C35" s="424" t="s">
        <v>27</v>
      </c>
      <c r="D35" s="748" t="s">
        <v>103</v>
      </c>
      <c r="E35" s="749"/>
      <c r="F35" s="815"/>
      <c r="G35" s="748" t="s">
        <v>104</v>
      </c>
      <c r="H35" s="749"/>
      <c r="I35" s="815"/>
      <c r="J35" s="748" t="s">
        <v>483</v>
      </c>
      <c r="K35" s="749"/>
      <c r="L35" s="815"/>
      <c r="M35" s="748" t="s">
        <v>106</v>
      </c>
      <c r="N35" s="749"/>
      <c r="O35" s="815"/>
    </row>
    <row r="36" spans="2:15" ht="12.75" customHeight="1">
      <c r="B36" s="424">
        <v>1</v>
      </c>
      <c r="C36" s="424">
        <v>2</v>
      </c>
      <c r="D36" s="330"/>
      <c r="E36" s="333">
        <v>3</v>
      </c>
      <c r="F36" s="335"/>
      <c r="G36" s="330"/>
      <c r="H36" s="333">
        <v>4</v>
      </c>
      <c r="I36" s="335"/>
      <c r="J36" s="330"/>
      <c r="K36" s="333">
        <v>5</v>
      </c>
      <c r="L36" s="335"/>
      <c r="M36" s="330"/>
      <c r="N36" s="333">
        <v>6</v>
      </c>
      <c r="O36" s="335"/>
    </row>
    <row r="37" spans="2:15" ht="25.5" customHeight="1">
      <c r="B37" s="244" t="s">
        <v>107</v>
      </c>
      <c r="C37" s="409" t="s">
        <v>34</v>
      </c>
      <c r="D37" s="480"/>
      <c r="E37" s="286">
        <v>1667887</v>
      </c>
      <c r="F37" s="481"/>
      <c r="G37" s="480"/>
      <c r="H37" s="286">
        <f>1072830+N37</f>
        <v>2258387</v>
      </c>
      <c r="I37" s="481"/>
      <c r="J37" s="480"/>
      <c r="K37" s="286">
        <v>1667887</v>
      </c>
      <c r="L37" s="481"/>
      <c r="M37" s="480"/>
      <c r="N37" s="286">
        <v>1185557</v>
      </c>
      <c r="O37" s="481"/>
    </row>
    <row r="38" spans="2:15" ht="14.25" customHeight="1">
      <c r="B38" s="244" t="s">
        <v>484</v>
      </c>
      <c r="C38" s="409" t="s">
        <v>37</v>
      </c>
      <c r="D38" s="480"/>
      <c r="E38" s="482">
        <v>41</v>
      </c>
      <c r="F38" s="481"/>
      <c r="G38" s="480"/>
      <c r="H38" s="482">
        <f>4293+N38</f>
        <v>13525</v>
      </c>
      <c r="I38" s="481"/>
      <c r="J38" s="480"/>
      <c r="K38" s="482">
        <v>41</v>
      </c>
      <c r="L38" s="481"/>
      <c r="M38" s="480"/>
      <c r="N38" s="482">
        <v>9232</v>
      </c>
      <c r="O38" s="481"/>
    </row>
    <row r="39" spans="2:15" ht="24" customHeight="1">
      <c r="B39" s="226" t="s">
        <v>485</v>
      </c>
      <c r="C39" s="409" t="s">
        <v>40</v>
      </c>
      <c r="D39" s="480"/>
      <c r="E39" s="286">
        <v>211935</v>
      </c>
      <c r="F39" s="481"/>
      <c r="G39" s="480"/>
      <c r="H39" s="286">
        <f>291744+N39</f>
        <v>243217</v>
      </c>
      <c r="I39" s="481"/>
      <c r="J39" s="480"/>
      <c r="K39" s="286">
        <v>211935</v>
      </c>
      <c r="L39" s="481"/>
      <c r="M39" s="480"/>
      <c r="N39" s="482">
        <v>-48527</v>
      </c>
      <c r="O39" s="481"/>
    </row>
    <row r="40" spans="2:15" ht="12.75" customHeight="1">
      <c r="B40" s="244" t="s">
        <v>486</v>
      </c>
      <c r="C40" s="409" t="s">
        <v>43</v>
      </c>
      <c r="D40" s="480"/>
      <c r="E40" s="482"/>
      <c r="F40" s="481"/>
      <c r="G40" s="480"/>
      <c r="H40" s="482"/>
      <c r="I40" s="481"/>
      <c r="J40" s="480"/>
      <c r="K40" s="482"/>
      <c r="L40" s="481"/>
      <c r="M40" s="480"/>
      <c r="N40" s="482"/>
      <c r="O40" s="481"/>
    </row>
    <row r="41" spans="2:15" ht="12.75" customHeight="1">
      <c r="B41" s="244" t="s">
        <v>487</v>
      </c>
      <c r="C41" s="409" t="s">
        <v>46</v>
      </c>
      <c r="D41" s="483" t="s">
        <v>109</v>
      </c>
      <c r="E41" s="320">
        <v>692</v>
      </c>
      <c r="F41" s="484" t="s">
        <v>110</v>
      </c>
      <c r="G41" s="483" t="s">
        <v>109</v>
      </c>
      <c r="H41" s="485">
        <f>45155+N41</f>
        <v>372581</v>
      </c>
      <c r="I41" s="484" t="s">
        <v>110</v>
      </c>
      <c r="J41" s="483" t="s">
        <v>109</v>
      </c>
      <c r="K41" s="320">
        <v>692</v>
      </c>
      <c r="L41" s="484" t="s">
        <v>110</v>
      </c>
      <c r="M41" s="483" t="s">
        <v>109</v>
      </c>
      <c r="N41" s="320">
        <f>324890+2536</f>
        <v>327426</v>
      </c>
      <c r="O41" s="484" t="s">
        <v>110</v>
      </c>
    </row>
    <row r="42" spans="2:15" ht="12.75" customHeight="1">
      <c r="B42" s="244" t="s">
        <v>488</v>
      </c>
      <c r="C42" s="409" t="s">
        <v>49</v>
      </c>
      <c r="D42" s="483" t="s">
        <v>109</v>
      </c>
      <c r="E42" s="320">
        <v>106554</v>
      </c>
      <c r="F42" s="484" t="s">
        <v>110</v>
      </c>
      <c r="G42" s="483" t="s">
        <v>109</v>
      </c>
      <c r="H42" s="486">
        <f>65773+N42</f>
        <v>150561</v>
      </c>
      <c r="I42" s="484" t="s">
        <v>110</v>
      </c>
      <c r="J42" s="483" t="s">
        <v>109</v>
      </c>
      <c r="K42" s="320">
        <v>106554</v>
      </c>
      <c r="L42" s="484" t="s">
        <v>110</v>
      </c>
      <c r="M42" s="483" t="s">
        <v>109</v>
      </c>
      <c r="N42" s="320">
        <f>70633+14155</f>
        <v>84788</v>
      </c>
      <c r="O42" s="484" t="s">
        <v>110</v>
      </c>
    </row>
    <row r="43" spans="2:15" ht="12.75" customHeight="1">
      <c r="B43" s="244" t="s">
        <v>489</v>
      </c>
      <c r="C43" s="409" t="s">
        <v>52</v>
      </c>
      <c r="D43" s="483" t="s">
        <v>109</v>
      </c>
      <c r="E43" s="320">
        <v>32313</v>
      </c>
      <c r="F43" s="484" t="s">
        <v>110</v>
      </c>
      <c r="G43" s="483" t="s">
        <v>109</v>
      </c>
      <c r="H43" s="320">
        <f>18415+N43</f>
        <v>50026</v>
      </c>
      <c r="I43" s="484" t="s">
        <v>110</v>
      </c>
      <c r="J43" s="483" t="s">
        <v>109</v>
      </c>
      <c r="K43" s="320">
        <v>32313</v>
      </c>
      <c r="L43" s="484" t="s">
        <v>110</v>
      </c>
      <c r="M43" s="483" t="s">
        <v>109</v>
      </c>
      <c r="N43" s="320">
        <v>31611</v>
      </c>
      <c r="O43" s="484" t="s">
        <v>110</v>
      </c>
    </row>
    <row r="44" spans="2:15" ht="12.75" customHeight="1">
      <c r="B44" s="244" t="s">
        <v>490</v>
      </c>
      <c r="C44" s="409" t="s">
        <v>65</v>
      </c>
      <c r="D44" s="480"/>
      <c r="E44" s="286">
        <v>-1776022</v>
      </c>
      <c r="F44" s="481"/>
      <c r="G44" s="480"/>
      <c r="H44" s="286">
        <f>-1268137+N44</f>
        <v>-1943609</v>
      </c>
      <c r="I44" s="481"/>
      <c r="J44" s="480"/>
      <c r="K44" s="286">
        <v>-1578808</v>
      </c>
      <c r="L44" s="481"/>
      <c r="M44" s="480"/>
      <c r="N44" s="286">
        <f>-824510+149038</f>
        <v>-675472</v>
      </c>
      <c r="O44" s="481"/>
    </row>
    <row r="45" spans="2:15" ht="12.75" customHeight="1">
      <c r="B45" s="244" t="s">
        <v>491</v>
      </c>
      <c r="C45" s="409" t="s">
        <v>69</v>
      </c>
      <c r="D45" s="480"/>
      <c r="E45" s="300">
        <f>E37+E38+E39+E40-E41-E42-E43+E44</f>
        <v>-35718</v>
      </c>
      <c r="F45" s="487"/>
      <c r="G45" s="488"/>
      <c r="H45" s="300">
        <f>H37+H38+H39+H40-H41-H42-H43+H44</f>
        <v>-1648</v>
      </c>
      <c r="I45" s="487"/>
      <c r="J45" s="488"/>
      <c r="K45" s="300">
        <f>K37+K38+K39+K40-K41-K42-K43+K44</f>
        <v>161496</v>
      </c>
      <c r="L45" s="487"/>
      <c r="M45" s="488"/>
      <c r="N45" s="300">
        <f>N37+N38+N39+N40-N41-N42-N43+N44</f>
        <v>26965</v>
      </c>
      <c r="O45" s="481"/>
    </row>
    <row r="46" spans="2:15" ht="12.75" customHeight="1">
      <c r="B46" s="244" t="s">
        <v>492</v>
      </c>
      <c r="C46" s="409">
        <v>100</v>
      </c>
      <c r="D46" s="480"/>
      <c r="E46" s="286">
        <v>108378</v>
      </c>
      <c r="F46" s="481"/>
      <c r="G46" s="480"/>
      <c r="H46" s="286">
        <f>-121380+N46</f>
        <v>-119634</v>
      </c>
      <c r="I46" s="481"/>
      <c r="J46" s="480"/>
      <c r="K46" s="286">
        <v>108378</v>
      </c>
      <c r="L46" s="481"/>
      <c r="M46" s="480"/>
      <c r="N46" s="286">
        <f>150784-149038</f>
        <v>1746</v>
      </c>
      <c r="O46" s="481"/>
    </row>
    <row r="47" spans="2:15" ht="12.75" customHeight="1">
      <c r="B47" s="244" t="s">
        <v>493</v>
      </c>
      <c r="C47" s="409">
        <v>110</v>
      </c>
      <c r="D47" s="480"/>
      <c r="E47" s="300">
        <f>E45+E46</f>
        <v>72660</v>
      </c>
      <c r="F47" s="487"/>
      <c r="G47" s="488"/>
      <c r="H47" s="300">
        <f>H45+H46</f>
        <v>-121282</v>
      </c>
      <c r="I47" s="487"/>
      <c r="J47" s="488"/>
      <c r="K47" s="300">
        <f>K45+K46</f>
        <v>269874</v>
      </c>
      <c r="L47" s="487"/>
      <c r="M47" s="488"/>
      <c r="N47" s="300">
        <f>N45+N46</f>
        <v>28711</v>
      </c>
      <c r="O47" s="481"/>
    </row>
    <row r="48" spans="2:15" ht="12.75" customHeight="1">
      <c r="B48" s="244" t="s">
        <v>125</v>
      </c>
      <c r="C48" s="409">
        <v>120</v>
      </c>
      <c r="D48" s="480"/>
      <c r="E48" s="286"/>
      <c r="F48" s="481"/>
      <c r="G48" s="480"/>
      <c r="H48" s="286"/>
      <c r="I48" s="481"/>
      <c r="J48" s="480"/>
      <c r="K48" s="286"/>
      <c r="L48" s="481"/>
      <c r="M48" s="480"/>
      <c r="N48" s="286"/>
      <c r="O48" s="481"/>
    </row>
    <row r="49" spans="2:15" ht="24" customHeight="1">
      <c r="B49" s="244" t="s">
        <v>126</v>
      </c>
      <c r="C49" s="409">
        <v>130</v>
      </c>
      <c r="D49" s="480"/>
      <c r="E49" s="300">
        <f>E47+E48</f>
        <v>72660</v>
      </c>
      <c r="F49" s="487"/>
      <c r="G49" s="488"/>
      <c r="H49" s="300">
        <f>H47+H48</f>
        <v>-121282</v>
      </c>
      <c r="I49" s="487"/>
      <c r="J49" s="488"/>
      <c r="K49" s="300">
        <f>K47+K48</f>
        <v>269874</v>
      </c>
      <c r="L49" s="487"/>
      <c r="M49" s="488"/>
      <c r="N49" s="300">
        <f>N47+N48</f>
        <v>28711</v>
      </c>
      <c r="O49" s="481"/>
    </row>
    <row r="50" spans="2:15" ht="12.75" customHeight="1">
      <c r="B50" s="244" t="s">
        <v>494</v>
      </c>
      <c r="C50" s="409">
        <v>140</v>
      </c>
      <c r="D50" s="480"/>
      <c r="E50" s="286">
        <v>0</v>
      </c>
      <c r="F50" s="481"/>
      <c r="G50" s="480"/>
      <c r="H50" s="286"/>
      <c r="I50" s="481"/>
      <c r="J50" s="480"/>
      <c r="K50" s="286"/>
      <c r="L50" s="481"/>
      <c r="M50" s="480"/>
      <c r="N50" s="286"/>
      <c r="O50" s="481"/>
    </row>
    <row r="51" spans="2:15" ht="24" customHeight="1">
      <c r="B51" s="244" t="s">
        <v>128</v>
      </c>
      <c r="C51" s="409">
        <v>150</v>
      </c>
      <c r="D51" s="480"/>
      <c r="E51" s="300">
        <f>E49+E50</f>
        <v>72660</v>
      </c>
      <c r="F51" s="487"/>
      <c r="G51" s="488"/>
      <c r="H51" s="300">
        <f>H49+H50</f>
        <v>-121282</v>
      </c>
      <c r="I51" s="487"/>
      <c r="J51" s="488"/>
      <c r="K51" s="300">
        <f>K49+K50</f>
        <v>269874</v>
      </c>
      <c r="L51" s="487"/>
      <c r="M51" s="488"/>
      <c r="N51" s="300">
        <f>N49+N50</f>
        <v>28711</v>
      </c>
      <c r="O51" s="481"/>
    </row>
  </sheetData>
  <sheetProtection password="DFAF" sheet="1" objects="1" scenarios="1"/>
  <mergeCells count="79">
    <mergeCell ref="M26:O26"/>
    <mergeCell ref="M27:O27"/>
    <mergeCell ref="M28:O28"/>
    <mergeCell ref="M30:O30"/>
    <mergeCell ref="M22:O22"/>
    <mergeCell ref="M23:O23"/>
    <mergeCell ref="M24:O24"/>
    <mergeCell ref="M25:O25"/>
    <mergeCell ref="M18:O18"/>
    <mergeCell ref="M19:O19"/>
    <mergeCell ref="M20:O20"/>
    <mergeCell ref="M21:O21"/>
    <mergeCell ref="M14:O14"/>
    <mergeCell ref="M15:O15"/>
    <mergeCell ref="M16:O16"/>
    <mergeCell ref="M17:O17"/>
    <mergeCell ref="I27:L27"/>
    <mergeCell ref="I28:L28"/>
    <mergeCell ref="I30:L30"/>
    <mergeCell ref="M8:O8"/>
    <mergeCell ref="M9:O9"/>
    <mergeCell ref="M10:O10"/>
    <mergeCell ref="M11:O11"/>
    <mergeCell ref="M12:O12"/>
    <mergeCell ref="M13:O13"/>
    <mergeCell ref="I23:L23"/>
    <mergeCell ref="I17:L17"/>
    <mergeCell ref="I24:L24"/>
    <mergeCell ref="I25:L25"/>
    <mergeCell ref="I26:L26"/>
    <mergeCell ref="I19:L19"/>
    <mergeCell ref="I20:L20"/>
    <mergeCell ref="I21:L21"/>
    <mergeCell ref="I22:L22"/>
    <mergeCell ref="B20:G20"/>
    <mergeCell ref="B14:G14"/>
    <mergeCell ref="B15:G15"/>
    <mergeCell ref="B12:G12"/>
    <mergeCell ref="B18:G18"/>
    <mergeCell ref="B19:G19"/>
    <mergeCell ref="B13:G13"/>
    <mergeCell ref="I12:L12"/>
    <mergeCell ref="I13:L13"/>
    <mergeCell ref="I14:L14"/>
    <mergeCell ref="I15:L15"/>
    <mergeCell ref="I16:L16"/>
    <mergeCell ref="B9:G9"/>
    <mergeCell ref="B10:G10"/>
    <mergeCell ref="B11:G11"/>
    <mergeCell ref="B22:G22"/>
    <mergeCell ref="B23:G23"/>
    <mergeCell ref="M35:O35"/>
    <mergeCell ref="B34:K34"/>
    <mergeCell ref="B33:N33"/>
    <mergeCell ref="I8:L8"/>
    <mergeCell ref="I9:L9"/>
    <mergeCell ref="I10:L10"/>
    <mergeCell ref="I18:L18"/>
    <mergeCell ref="I11:L11"/>
    <mergeCell ref="D35:F35"/>
    <mergeCell ref="G35:I35"/>
    <mergeCell ref="J35:L35"/>
    <mergeCell ref="B6:G7"/>
    <mergeCell ref="I6:L7"/>
    <mergeCell ref="B8:G8"/>
    <mergeCell ref="B16:G16"/>
    <mergeCell ref="B17:G17"/>
    <mergeCell ref="B32:N32"/>
    <mergeCell ref="B25:G25"/>
    <mergeCell ref="B2:N2"/>
    <mergeCell ref="B4:K4"/>
    <mergeCell ref="H6:H7"/>
    <mergeCell ref="B27:G27"/>
    <mergeCell ref="B28:G28"/>
    <mergeCell ref="B30:G30"/>
    <mergeCell ref="B24:G24"/>
    <mergeCell ref="M6:O7"/>
    <mergeCell ref="B26:G26"/>
    <mergeCell ref="B21:G21"/>
  </mergeCells>
  <dataValidations count="1">
    <dataValidation type="decimal" operator="notEqual" allowBlank="1" showInputMessage="1" showErrorMessage="1" sqref="I9:O30 K37:K51 L45:M45 F45:G45 I45:J45 L47:M47 F47:G47 I47:J47 H37:H51 N37:N51 L49:M49 F49:G49 I49:J49 F51:G51 I51:J51 L51:M51 E37:E51">
      <formula1>-1000000000000000000000000000000000000000</formula1>
    </dataValidation>
  </dataValidations>
  <printOptions/>
  <pageMargins left="0.5905511811023623" right="0.1968503937007874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B1:K51"/>
  <sheetViews>
    <sheetView showGridLines="0" showRowColHeaders="0" zoomScalePageLayoutView="0" workbookViewId="0" topLeftCell="B2">
      <selection activeCell="C40" sqref="C40"/>
    </sheetView>
  </sheetViews>
  <sheetFormatPr defaultColWidth="9.00390625" defaultRowHeight="12.75"/>
  <cols>
    <col min="1" max="1" width="4.375" style="48" hidden="1" customWidth="1"/>
    <col min="2" max="2" width="45.75390625" style="48" customWidth="1"/>
    <col min="3" max="3" width="5.75390625" style="48" customWidth="1"/>
    <col min="4" max="5" width="14.75390625" style="48" customWidth="1"/>
    <col min="6" max="6" width="4.00390625" style="171" customWidth="1"/>
    <col min="7" max="7" width="45.75390625" style="48" customWidth="1"/>
    <col min="8" max="8" width="5.75390625" style="48" customWidth="1"/>
    <col min="9" max="10" width="14.75390625" style="48" customWidth="1"/>
    <col min="11" max="11" width="0.74609375" style="48" customWidth="1"/>
    <col min="12" max="16384" width="9.125" style="48" customWidth="1"/>
  </cols>
  <sheetData>
    <row r="1" spans="2:11" s="1" customFormat="1" ht="17.25" customHeight="1" hidden="1" thickBot="1">
      <c r="B1" s="499" t="s">
        <v>528</v>
      </c>
      <c r="J1" s="498" t="s">
        <v>529</v>
      </c>
      <c r="K1" s="1">
        <v>2</v>
      </c>
    </row>
    <row r="2" spans="2:10" ht="16.5" customHeight="1">
      <c r="B2" s="559" t="s">
        <v>26</v>
      </c>
      <c r="C2" s="553" t="s">
        <v>27</v>
      </c>
      <c r="D2" s="553" t="s">
        <v>28</v>
      </c>
      <c r="E2" s="561" t="s">
        <v>29</v>
      </c>
      <c r="F2" s="49"/>
      <c r="G2" s="563" t="s">
        <v>30</v>
      </c>
      <c r="H2" s="553" t="s">
        <v>27</v>
      </c>
      <c r="I2" s="553" t="s">
        <v>28</v>
      </c>
      <c r="J2" s="551" t="s">
        <v>29</v>
      </c>
    </row>
    <row r="3" spans="2:10" ht="21" customHeight="1" thickBot="1">
      <c r="B3" s="560"/>
      <c r="C3" s="554"/>
      <c r="D3" s="554"/>
      <c r="E3" s="562"/>
      <c r="F3" s="49"/>
      <c r="G3" s="564"/>
      <c r="H3" s="554"/>
      <c r="I3" s="554"/>
      <c r="J3" s="552"/>
    </row>
    <row r="4" spans="2:10" ht="12" customHeight="1">
      <c r="B4" s="50">
        <v>1</v>
      </c>
      <c r="C4" s="51">
        <v>2</v>
      </c>
      <c r="D4" s="51">
        <v>3</v>
      </c>
      <c r="E4" s="52">
        <v>4</v>
      </c>
      <c r="F4" s="53"/>
      <c r="G4" s="54">
        <v>1</v>
      </c>
      <c r="H4" s="51">
        <v>2</v>
      </c>
      <c r="I4" s="51">
        <v>3</v>
      </c>
      <c r="J4" s="52">
        <v>4</v>
      </c>
    </row>
    <row r="5" spans="2:10" ht="12" customHeight="1">
      <c r="B5" s="55" t="s">
        <v>31</v>
      </c>
      <c r="C5" s="56"/>
      <c r="D5" s="57"/>
      <c r="E5" s="58"/>
      <c r="F5" s="59"/>
      <c r="G5" s="60" t="s">
        <v>32</v>
      </c>
      <c r="H5" s="61"/>
      <c r="I5" s="62"/>
      <c r="J5" s="63"/>
    </row>
    <row r="6" spans="2:10" ht="12" customHeight="1">
      <c r="B6" s="64" t="s">
        <v>33</v>
      </c>
      <c r="C6" s="65" t="s">
        <v>34</v>
      </c>
      <c r="D6" s="67">
        <v>162913</v>
      </c>
      <c r="E6" s="67">
        <v>224022</v>
      </c>
      <c r="F6" s="68"/>
      <c r="G6" s="64" t="s">
        <v>35</v>
      </c>
      <c r="H6" s="65">
        <v>240</v>
      </c>
      <c r="I6" s="67">
        <v>1600000</v>
      </c>
      <c r="J6" s="67">
        <v>1600000</v>
      </c>
    </row>
    <row r="7" spans="2:10" ht="12" customHeight="1">
      <c r="B7" s="64" t="s">
        <v>36</v>
      </c>
      <c r="C7" s="65" t="s">
        <v>37</v>
      </c>
      <c r="D7" s="67"/>
      <c r="E7" s="67"/>
      <c r="F7" s="68"/>
      <c r="G7" s="64" t="s">
        <v>38</v>
      </c>
      <c r="H7" s="65">
        <v>250</v>
      </c>
      <c r="I7" s="69">
        <v>38000</v>
      </c>
      <c r="J7" s="69">
        <v>38000</v>
      </c>
    </row>
    <row r="8" spans="2:10" ht="12" customHeight="1">
      <c r="B8" s="64" t="s">
        <v>39</v>
      </c>
      <c r="C8" s="65" t="s">
        <v>40</v>
      </c>
      <c r="D8" s="67">
        <v>3618</v>
      </c>
      <c r="E8" s="67">
        <v>3896</v>
      </c>
      <c r="F8" s="68"/>
      <c r="G8" s="64" t="s">
        <v>41</v>
      </c>
      <c r="H8" s="65">
        <v>260</v>
      </c>
      <c r="I8" s="67"/>
      <c r="J8" s="69"/>
    </row>
    <row r="9" spans="2:10" ht="12" customHeight="1">
      <c r="B9" s="64" t="s">
        <v>42</v>
      </c>
      <c r="C9" s="65" t="s">
        <v>43</v>
      </c>
      <c r="D9" s="67"/>
      <c r="E9" s="67"/>
      <c r="F9" s="68"/>
      <c r="G9" s="64" t="s">
        <v>44</v>
      </c>
      <c r="H9" s="65">
        <v>270</v>
      </c>
      <c r="I9" s="67">
        <v>222062</v>
      </c>
      <c r="J9" s="67">
        <f>-117996-4586-1+3378-15</f>
        <v>-119220</v>
      </c>
    </row>
    <row r="10" spans="2:10" ht="12" customHeight="1">
      <c r="B10" s="64" t="s">
        <v>45</v>
      </c>
      <c r="C10" s="65" t="s">
        <v>46</v>
      </c>
      <c r="D10" s="67"/>
      <c r="E10" s="67"/>
      <c r="F10" s="68"/>
      <c r="G10" s="64" t="s">
        <v>47</v>
      </c>
      <c r="H10" s="65">
        <v>280</v>
      </c>
      <c r="I10" s="67">
        <v>11700</v>
      </c>
      <c r="J10" s="67">
        <v>11700</v>
      </c>
    </row>
    <row r="11" spans="2:10" ht="12" customHeight="1">
      <c r="B11" s="64" t="s">
        <v>48</v>
      </c>
      <c r="C11" s="65" t="s">
        <v>49</v>
      </c>
      <c r="D11" s="67"/>
      <c r="E11" s="67"/>
      <c r="F11" s="68"/>
      <c r="G11" s="64" t="s">
        <v>50</v>
      </c>
      <c r="H11" s="65">
        <v>290</v>
      </c>
      <c r="I11" s="70"/>
      <c r="J11" s="71"/>
    </row>
    <row r="12" spans="2:10" ht="12" customHeight="1">
      <c r="B12" s="64" t="s">
        <v>51</v>
      </c>
      <c r="C12" s="65" t="s">
        <v>52</v>
      </c>
      <c r="D12" s="67">
        <v>117574</v>
      </c>
      <c r="E12" s="67">
        <v>137752</v>
      </c>
      <c r="F12" s="68"/>
      <c r="G12" s="72"/>
      <c r="H12" s="73">
        <v>291</v>
      </c>
      <c r="I12" s="74"/>
      <c r="J12" s="75"/>
    </row>
    <row r="13" spans="2:11" ht="12" customHeight="1">
      <c r="B13" s="76"/>
      <c r="C13" s="65" t="s">
        <v>53</v>
      </c>
      <c r="D13" s="66"/>
      <c r="E13" s="67"/>
      <c r="F13" s="68"/>
      <c r="G13" s="76"/>
      <c r="H13" s="77"/>
      <c r="I13" s="78"/>
      <c r="J13" s="71"/>
      <c r="K13" s="79"/>
    </row>
    <row r="14" spans="2:11" ht="12" customHeight="1" thickBot="1">
      <c r="B14" s="76"/>
      <c r="C14" s="65" t="s">
        <v>54</v>
      </c>
      <c r="D14" s="66"/>
      <c r="E14" s="67"/>
      <c r="F14" s="68"/>
      <c r="G14" s="80"/>
      <c r="H14" s="81"/>
      <c r="I14" s="82"/>
      <c r="J14" s="83"/>
      <c r="K14" s="79"/>
    </row>
    <row r="15" spans="2:11" ht="12" customHeight="1">
      <c r="B15" s="76"/>
      <c r="C15" s="65" t="s">
        <v>55</v>
      </c>
      <c r="D15" s="66"/>
      <c r="E15" s="67"/>
      <c r="F15" s="68"/>
      <c r="G15" s="84" t="s">
        <v>56</v>
      </c>
      <c r="H15" s="85">
        <v>300</v>
      </c>
      <c r="I15" s="86">
        <f>SUM(I6:I11)</f>
        <v>1871762</v>
      </c>
      <c r="J15" s="500">
        <f>SUM(J6:J11)</f>
        <v>1530480</v>
      </c>
      <c r="K15" s="79"/>
    </row>
    <row r="16" spans="2:10" ht="12" customHeight="1">
      <c r="B16" s="76"/>
      <c r="C16" s="65" t="s">
        <v>57</v>
      </c>
      <c r="D16" s="66"/>
      <c r="E16" s="67"/>
      <c r="F16" s="68"/>
      <c r="G16" s="87"/>
      <c r="H16" s="88"/>
      <c r="I16" s="89"/>
      <c r="J16" s="58"/>
    </row>
    <row r="17" spans="2:10" ht="12" customHeight="1">
      <c r="B17" s="76"/>
      <c r="C17" s="90"/>
      <c r="D17" s="91"/>
      <c r="E17" s="67"/>
      <c r="F17" s="68"/>
      <c r="G17" s="55" t="s">
        <v>58</v>
      </c>
      <c r="H17" s="88"/>
      <c r="I17" s="89"/>
      <c r="J17" s="58"/>
    </row>
    <row r="18" spans="2:10" ht="12" customHeight="1">
      <c r="B18" s="76"/>
      <c r="C18" s="90"/>
      <c r="D18" s="91"/>
      <c r="E18" s="67"/>
      <c r="F18" s="68"/>
      <c r="G18" s="92" t="s">
        <v>59</v>
      </c>
      <c r="H18" s="93">
        <v>310</v>
      </c>
      <c r="I18" s="95">
        <v>2801639</v>
      </c>
      <c r="J18" s="95">
        <f>3919364-3378</f>
        <v>3915986</v>
      </c>
    </row>
    <row r="19" spans="2:10" ht="12" customHeight="1">
      <c r="B19" s="76"/>
      <c r="C19" s="90"/>
      <c r="D19" s="91"/>
      <c r="E19" s="67"/>
      <c r="F19" s="96"/>
      <c r="G19" s="92" t="s">
        <v>60</v>
      </c>
      <c r="H19" s="93">
        <v>320</v>
      </c>
      <c r="I19" s="94"/>
      <c r="J19" s="95"/>
    </row>
    <row r="20" spans="2:10" ht="12" customHeight="1">
      <c r="B20" s="76"/>
      <c r="C20" s="90"/>
      <c r="D20" s="66"/>
      <c r="E20" s="67"/>
      <c r="F20" s="96"/>
      <c r="G20" s="92" t="s">
        <v>61</v>
      </c>
      <c r="H20" s="93">
        <v>330</v>
      </c>
      <c r="I20" s="94"/>
      <c r="J20" s="95"/>
    </row>
    <row r="21" spans="2:10" ht="12" customHeight="1">
      <c r="B21" s="97"/>
      <c r="C21" s="90"/>
      <c r="D21" s="98"/>
      <c r="E21" s="99"/>
      <c r="F21" s="96"/>
      <c r="G21" s="92" t="s">
        <v>62</v>
      </c>
      <c r="H21" s="93">
        <v>340</v>
      </c>
      <c r="I21" s="94"/>
      <c r="J21" s="95"/>
    </row>
    <row r="22" spans="2:10" ht="12" customHeight="1">
      <c r="B22" s="100"/>
      <c r="C22" s="90"/>
      <c r="D22" s="98"/>
      <c r="E22" s="99"/>
      <c r="F22" s="68"/>
      <c r="G22" s="101" t="s">
        <v>63</v>
      </c>
      <c r="H22" s="93">
        <v>350</v>
      </c>
      <c r="I22" s="94"/>
      <c r="J22" s="95"/>
    </row>
    <row r="23" spans="2:10" ht="12" customHeight="1" thickBot="1">
      <c r="B23" s="102"/>
      <c r="C23" s="103"/>
      <c r="D23" s="104"/>
      <c r="E23" s="105"/>
      <c r="F23" s="59"/>
      <c r="G23" s="106"/>
      <c r="H23" s="107">
        <v>351</v>
      </c>
      <c r="I23" s="94"/>
      <c r="J23" s="95"/>
    </row>
    <row r="24" spans="2:10" ht="12" customHeight="1">
      <c r="B24" s="108" t="s">
        <v>64</v>
      </c>
      <c r="C24" s="85" t="s">
        <v>65</v>
      </c>
      <c r="D24" s="109">
        <f>SUM(D6:D12)</f>
        <v>284105</v>
      </c>
      <c r="E24" s="110">
        <f>SUM(E6:E12)</f>
        <v>365670</v>
      </c>
      <c r="F24" s="59"/>
      <c r="G24" s="106"/>
      <c r="H24" s="111"/>
      <c r="I24" s="94"/>
      <c r="J24" s="95"/>
    </row>
    <row r="25" spans="2:10" ht="12" customHeight="1" thickBot="1">
      <c r="B25" s="112"/>
      <c r="C25" s="113"/>
      <c r="D25" s="114"/>
      <c r="E25" s="115"/>
      <c r="F25" s="59"/>
      <c r="G25" s="116"/>
      <c r="H25" s="117"/>
      <c r="I25" s="118"/>
      <c r="J25" s="119"/>
    </row>
    <row r="26" spans="2:11" ht="12" customHeight="1" thickBot="1">
      <c r="B26" s="55" t="s">
        <v>66</v>
      </c>
      <c r="C26" s="120"/>
      <c r="D26" s="57"/>
      <c r="E26" s="58"/>
      <c r="F26" s="59"/>
      <c r="G26" s="121" t="s">
        <v>67</v>
      </c>
      <c r="H26" s="122">
        <v>360</v>
      </c>
      <c r="I26" s="123">
        <f>SUM(I18:I22)</f>
        <v>2801639</v>
      </c>
      <c r="J26" s="501">
        <f>SUM(J18:J22)</f>
        <v>3915986</v>
      </c>
      <c r="K26" s="79"/>
    </row>
    <row r="27" spans="2:10" ht="12" customHeight="1">
      <c r="B27" s="124" t="s">
        <v>68</v>
      </c>
      <c r="C27" s="125" t="s">
        <v>69</v>
      </c>
      <c r="D27" s="95">
        <v>247548</v>
      </c>
      <c r="E27" s="95">
        <f>167098-1</f>
        <v>167097</v>
      </c>
      <c r="F27" s="68"/>
      <c r="G27" s="126"/>
      <c r="H27" s="127"/>
      <c r="I27" s="128"/>
      <c r="J27" s="129"/>
    </row>
    <row r="28" spans="2:10" ht="12" customHeight="1">
      <c r="B28" s="124" t="s">
        <v>70</v>
      </c>
      <c r="C28" s="130">
        <v>100</v>
      </c>
      <c r="D28" s="95"/>
      <c r="E28" s="95"/>
      <c r="F28" s="68"/>
      <c r="G28" s="55" t="s">
        <v>71</v>
      </c>
      <c r="H28" s="88"/>
      <c r="I28" s="89"/>
      <c r="J28" s="58"/>
    </row>
    <row r="29" spans="2:10" ht="12" customHeight="1">
      <c r="B29" s="124" t="s">
        <v>72</v>
      </c>
      <c r="C29" s="93">
        <v>110</v>
      </c>
      <c r="D29" s="95">
        <v>2508</v>
      </c>
      <c r="E29" s="95">
        <v>910</v>
      </c>
      <c r="F29" s="68"/>
      <c r="G29" s="131" t="s">
        <v>73</v>
      </c>
      <c r="H29" s="132">
        <v>370</v>
      </c>
      <c r="I29" s="134">
        <v>1261086</v>
      </c>
      <c r="J29" s="134">
        <v>1544170</v>
      </c>
    </row>
    <row r="30" spans="2:10" ht="12" customHeight="1">
      <c r="B30" s="124" t="s">
        <v>74</v>
      </c>
      <c r="C30" s="93">
        <v>120</v>
      </c>
      <c r="D30" s="134"/>
      <c r="E30" s="134"/>
      <c r="F30" s="68"/>
      <c r="G30" s="131" t="s">
        <v>75</v>
      </c>
      <c r="H30" s="132">
        <v>380</v>
      </c>
      <c r="I30" s="134">
        <v>91266</v>
      </c>
      <c r="J30" s="134">
        <v>425541</v>
      </c>
    </row>
    <row r="31" spans="2:10" ht="12" customHeight="1">
      <c r="B31" s="124" t="s">
        <v>76</v>
      </c>
      <c r="C31" s="93">
        <v>130</v>
      </c>
      <c r="D31" s="134"/>
      <c r="E31" s="134">
        <v>13629</v>
      </c>
      <c r="F31" s="68"/>
      <c r="G31" s="131" t="s">
        <v>77</v>
      </c>
      <c r="H31" s="132">
        <v>390</v>
      </c>
      <c r="I31" s="136">
        <v>174010</v>
      </c>
      <c r="J31" s="136">
        <v>386226</v>
      </c>
    </row>
    <row r="32" spans="2:10" ht="12" customHeight="1">
      <c r="B32" s="137" t="s">
        <v>78</v>
      </c>
      <c r="C32" s="132">
        <v>140</v>
      </c>
      <c r="D32" s="134">
        <v>603120</v>
      </c>
      <c r="E32" s="134">
        <v>832708</v>
      </c>
      <c r="F32" s="68"/>
      <c r="G32" s="131" t="s">
        <v>79</v>
      </c>
      <c r="H32" s="132">
        <v>400</v>
      </c>
      <c r="I32" s="134">
        <v>167491</v>
      </c>
      <c r="J32" s="134">
        <v>25664</v>
      </c>
    </row>
    <row r="33" spans="2:10" ht="12" customHeight="1">
      <c r="B33" s="137" t="s">
        <v>80</v>
      </c>
      <c r="C33" s="132">
        <v>150</v>
      </c>
      <c r="D33" s="134">
        <v>347181</v>
      </c>
      <c r="E33" s="134">
        <v>715918</v>
      </c>
      <c r="F33" s="68"/>
      <c r="G33" s="131" t="s">
        <v>81</v>
      </c>
      <c r="H33" s="132">
        <v>410</v>
      </c>
      <c r="I33" s="134">
        <v>31221</v>
      </c>
      <c r="J33" s="134">
        <f>125701-34-71139+1688-12000-1590</f>
        <v>42626</v>
      </c>
    </row>
    <row r="34" spans="2:10" ht="12" customHeight="1">
      <c r="B34" s="137" t="s">
        <v>82</v>
      </c>
      <c r="C34" s="132">
        <v>160</v>
      </c>
      <c r="D34" s="134">
        <v>34112</v>
      </c>
      <c r="E34" s="134">
        <f>1131831-185</f>
        <v>1131646</v>
      </c>
      <c r="F34" s="68"/>
      <c r="G34" s="557" t="s">
        <v>83</v>
      </c>
      <c r="H34" s="555">
        <v>420</v>
      </c>
      <c r="I34" s="565">
        <v>2516</v>
      </c>
      <c r="J34" s="565">
        <v>3170</v>
      </c>
    </row>
    <row r="35" spans="2:10" ht="12" customHeight="1">
      <c r="B35" s="137" t="s">
        <v>84</v>
      </c>
      <c r="C35" s="132">
        <v>170</v>
      </c>
      <c r="D35" s="134">
        <v>229040</v>
      </c>
      <c r="E35" s="134">
        <f>235179-34-71139+1688-12000-1590</f>
        <v>152104</v>
      </c>
      <c r="F35" s="68"/>
      <c r="G35" s="558"/>
      <c r="H35" s="556"/>
      <c r="I35" s="566"/>
      <c r="J35" s="566"/>
    </row>
    <row r="36" spans="2:10" ht="12" customHeight="1">
      <c r="B36" s="137" t="s">
        <v>85</v>
      </c>
      <c r="C36" s="132">
        <v>180</v>
      </c>
      <c r="D36" s="134"/>
      <c r="E36" s="134"/>
      <c r="F36" s="68"/>
      <c r="G36" s="557" t="s">
        <v>86</v>
      </c>
      <c r="H36" s="555">
        <v>430</v>
      </c>
      <c r="I36" s="565">
        <v>15675</v>
      </c>
      <c r="J36" s="565">
        <v>16239</v>
      </c>
    </row>
    <row r="37" spans="2:10" ht="12" customHeight="1">
      <c r="B37" s="137" t="s">
        <v>87</v>
      </c>
      <c r="C37" s="132">
        <v>190</v>
      </c>
      <c r="D37" s="134">
        <v>1415919</v>
      </c>
      <c r="E37" s="134">
        <v>1509703</v>
      </c>
      <c r="F37" s="68"/>
      <c r="G37" s="558"/>
      <c r="H37" s="556"/>
      <c r="I37" s="566"/>
      <c r="J37" s="566"/>
    </row>
    <row r="38" spans="2:10" ht="12" customHeight="1">
      <c r="B38" s="137" t="s">
        <v>88</v>
      </c>
      <c r="C38" s="132">
        <v>200</v>
      </c>
      <c r="D38" s="134">
        <v>1911794</v>
      </c>
      <c r="E38" s="134">
        <f>1842563+185</f>
        <v>1842748</v>
      </c>
      <c r="F38" s="68"/>
      <c r="G38" s="557" t="s">
        <v>89</v>
      </c>
      <c r="H38" s="555">
        <v>440</v>
      </c>
      <c r="I38" s="565"/>
      <c r="J38" s="565"/>
    </row>
    <row r="39" spans="2:10" ht="12" customHeight="1">
      <c r="B39" s="137" t="s">
        <v>90</v>
      </c>
      <c r="C39" s="132">
        <v>210</v>
      </c>
      <c r="D39" s="134">
        <v>1341795</v>
      </c>
      <c r="E39" s="134">
        <v>1158514</v>
      </c>
      <c r="F39" s="68"/>
      <c r="G39" s="558"/>
      <c r="H39" s="556"/>
      <c r="I39" s="566"/>
      <c r="J39" s="566"/>
    </row>
    <row r="40" spans="2:10" ht="12" customHeight="1">
      <c r="B40" s="140"/>
      <c r="C40" s="132">
        <v>211</v>
      </c>
      <c r="D40" s="135"/>
      <c r="E40" s="134"/>
      <c r="F40" s="68"/>
      <c r="G40" s="131" t="s">
        <v>91</v>
      </c>
      <c r="H40" s="132">
        <v>450</v>
      </c>
      <c r="I40" s="134">
        <v>456</v>
      </c>
      <c r="J40" s="134">
        <v>545</v>
      </c>
    </row>
    <row r="41" spans="2:10" ht="12" customHeight="1">
      <c r="B41" s="100"/>
      <c r="C41" s="132">
        <v>212</v>
      </c>
      <c r="D41" s="135"/>
      <c r="E41" s="134"/>
      <c r="F41" s="68"/>
      <c r="G41" s="131" t="s">
        <v>92</v>
      </c>
      <c r="H41" s="132">
        <v>460</v>
      </c>
      <c r="I41" s="133"/>
      <c r="J41" s="134"/>
    </row>
    <row r="42" spans="2:10" ht="12" customHeight="1">
      <c r="B42" s="100"/>
      <c r="C42" s="141"/>
      <c r="D42" s="142"/>
      <c r="E42" s="143"/>
      <c r="F42" s="144"/>
      <c r="G42" s="131" t="s">
        <v>93</v>
      </c>
      <c r="H42" s="132">
        <v>470</v>
      </c>
      <c r="I42" s="133"/>
      <c r="J42" s="134"/>
    </row>
    <row r="43" spans="2:10" ht="12" customHeight="1">
      <c r="B43" s="100"/>
      <c r="C43" s="141"/>
      <c r="D43" s="142"/>
      <c r="E43" s="143"/>
      <c r="F43" s="144"/>
      <c r="G43" s="131" t="s">
        <v>94</v>
      </c>
      <c r="H43" s="132">
        <v>480</v>
      </c>
      <c r="I43" s="133"/>
      <c r="J43" s="134"/>
    </row>
    <row r="44" spans="2:10" ht="12" customHeight="1">
      <c r="B44" s="100"/>
      <c r="C44" s="141"/>
      <c r="D44" s="142"/>
      <c r="E44" s="143"/>
      <c r="F44" s="144"/>
      <c r="G44" s="145"/>
      <c r="H44" s="132">
        <v>481</v>
      </c>
      <c r="I44" s="133"/>
      <c r="J44" s="134"/>
    </row>
    <row r="45" spans="2:10" ht="12" customHeight="1">
      <c r="B45" s="100"/>
      <c r="C45" s="141"/>
      <c r="D45" s="142"/>
      <c r="E45" s="143"/>
      <c r="F45" s="144"/>
      <c r="G45" s="145"/>
      <c r="H45" s="132">
        <v>482</v>
      </c>
      <c r="I45" s="133"/>
      <c r="J45" s="134"/>
    </row>
    <row r="46" spans="2:10" ht="12" customHeight="1">
      <c r="B46" s="100"/>
      <c r="C46" s="141"/>
      <c r="D46" s="142"/>
      <c r="E46" s="143"/>
      <c r="F46" s="96"/>
      <c r="G46" s="146"/>
      <c r="H46" s="125">
        <v>483</v>
      </c>
      <c r="I46" s="147"/>
      <c r="J46" s="138"/>
    </row>
    <row r="47" spans="2:10" ht="12" customHeight="1">
      <c r="B47" s="100"/>
      <c r="C47" s="141"/>
      <c r="D47" s="142"/>
      <c r="E47" s="143"/>
      <c r="F47" s="96"/>
      <c r="G47" s="146"/>
      <c r="H47" s="148"/>
      <c r="I47" s="147"/>
      <c r="J47" s="138"/>
    </row>
    <row r="48" spans="2:10" ht="12" customHeight="1" thickBot="1">
      <c r="B48" s="102"/>
      <c r="C48" s="149"/>
      <c r="D48" s="104"/>
      <c r="E48" s="105"/>
      <c r="F48" s="96"/>
      <c r="G48" s="102"/>
      <c r="H48" s="149"/>
      <c r="I48" s="150"/>
      <c r="J48" s="151"/>
    </row>
    <row r="49" spans="2:11" ht="12" customHeight="1">
      <c r="B49" s="152" t="s">
        <v>95</v>
      </c>
      <c r="C49" s="153">
        <v>220</v>
      </c>
      <c r="D49" s="154">
        <f>SUM(D27:D39)</f>
        <v>6133017</v>
      </c>
      <c r="E49" s="155">
        <f>SUM(E27:E39)</f>
        <v>7524977</v>
      </c>
      <c r="F49" s="68"/>
      <c r="G49" s="156" t="s">
        <v>96</v>
      </c>
      <c r="H49" s="139">
        <v>490</v>
      </c>
      <c r="I49" s="157">
        <f>SUM(I29:I43)</f>
        <v>1743721</v>
      </c>
      <c r="J49" s="502">
        <f>SUM(J29:J43)</f>
        <v>2444181</v>
      </c>
      <c r="K49" s="79"/>
    </row>
    <row r="50" spans="2:10" ht="12" customHeight="1" thickBot="1">
      <c r="B50" s="158"/>
      <c r="C50" s="159"/>
      <c r="D50" s="160"/>
      <c r="E50" s="161"/>
      <c r="F50" s="59"/>
      <c r="G50" s="162"/>
      <c r="H50" s="163"/>
      <c r="I50" s="160"/>
      <c r="J50" s="161"/>
    </row>
    <row r="51" spans="2:11" ht="13.5" customHeight="1" thickBot="1">
      <c r="B51" s="164" t="s">
        <v>97</v>
      </c>
      <c r="C51" s="165">
        <v>230</v>
      </c>
      <c r="D51" s="166">
        <f>SUM(D24,D49)</f>
        <v>6417122</v>
      </c>
      <c r="E51" s="167">
        <f>SUM(E24,E49)</f>
        <v>7890647</v>
      </c>
      <c r="F51" s="168"/>
      <c r="G51" s="169" t="s">
        <v>540</v>
      </c>
      <c r="H51" s="170">
        <v>500</v>
      </c>
      <c r="I51" s="166">
        <f>SUM(I49,I26,I15)</f>
        <v>6417122</v>
      </c>
      <c r="J51" s="167">
        <f>SUM(J49,J26,J15)</f>
        <v>7890647</v>
      </c>
      <c r="K51" s="79"/>
    </row>
  </sheetData>
  <sheetProtection password="DFAF" sheet="1" objects="1" scenarios="1"/>
  <mergeCells count="20">
    <mergeCell ref="I34:I35"/>
    <mergeCell ref="J34:J35"/>
    <mergeCell ref="I36:I37"/>
    <mergeCell ref="J36:J37"/>
    <mergeCell ref="B2:B3"/>
    <mergeCell ref="C2:C3"/>
    <mergeCell ref="D2:D3"/>
    <mergeCell ref="E2:E3"/>
    <mergeCell ref="H2:H3"/>
    <mergeCell ref="G2:G3"/>
    <mergeCell ref="J2:J3"/>
    <mergeCell ref="I2:I3"/>
    <mergeCell ref="H38:H39"/>
    <mergeCell ref="H36:H37"/>
    <mergeCell ref="H34:H35"/>
    <mergeCell ref="G34:G35"/>
    <mergeCell ref="G36:G37"/>
    <mergeCell ref="G38:G39"/>
    <mergeCell ref="I38:I39"/>
    <mergeCell ref="J38:J39"/>
  </mergeCells>
  <dataValidations count="1">
    <dataValidation type="decimal" operator="notEqual" allowBlank="1" showInputMessage="1" showErrorMessage="1" sqref="F6:F22 J9:J15 J6:J7 I6:I15 D27:F49 I29:J49 D6:E24 I18:J26 D51:F51 I51:J51">
      <formula1>-1000000000000000000000000000000000000000</formula1>
    </dataValidation>
  </dataValidations>
  <printOptions/>
  <pageMargins left="0.5905511811023623" right="0.5905511811023623" top="0.1968503937007874" bottom="0.1968503937007874" header="0" footer="0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2"/>
  <dimension ref="B1:K36"/>
  <sheetViews>
    <sheetView showGridLines="0" showRowColHeaders="0" zoomScalePageLayoutView="0" workbookViewId="0" topLeftCell="B20">
      <selection activeCell="H42" sqref="H42"/>
    </sheetView>
  </sheetViews>
  <sheetFormatPr defaultColWidth="9.00390625" defaultRowHeight="12.75"/>
  <cols>
    <col min="1" max="1" width="5.875" style="326" hidden="1" customWidth="1"/>
    <col min="2" max="2" width="38.25390625" style="326" customWidth="1"/>
    <col min="3" max="3" width="4.00390625" style="326" customWidth="1"/>
    <col min="4" max="4" width="10.125" style="326" customWidth="1"/>
    <col min="5" max="5" width="12.75390625" style="326" customWidth="1"/>
    <col min="6" max="7" width="12.125" style="326" customWidth="1"/>
    <col min="8" max="8" width="17.375" style="326" customWidth="1"/>
    <col min="9" max="10" width="12.125" style="326" customWidth="1"/>
    <col min="11" max="11" width="17.375" style="326" customWidth="1"/>
    <col min="12" max="12" width="1.12109375" style="326" customWidth="1"/>
    <col min="13" max="16384" width="9.125" style="326" customWidth="1"/>
  </cols>
  <sheetData>
    <row r="1" spans="2:11" ht="12.75" hidden="1">
      <c r="B1" s="326" t="s">
        <v>528</v>
      </c>
      <c r="K1" s="326" t="s">
        <v>529</v>
      </c>
    </row>
    <row r="2" spans="2:11" ht="17.25" customHeight="1">
      <c r="B2" s="763" t="s">
        <v>495</v>
      </c>
      <c r="C2" s="763"/>
      <c r="D2" s="763"/>
      <c r="E2" s="763"/>
      <c r="F2" s="763"/>
      <c r="G2" s="763"/>
      <c r="H2" s="763"/>
      <c r="I2" s="763"/>
      <c r="J2" s="766" t="s">
        <v>496</v>
      </c>
      <c r="K2" s="766"/>
    </row>
    <row r="3" spans="2:11" ht="15" customHeight="1">
      <c r="B3" s="708" t="s">
        <v>168</v>
      </c>
      <c r="C3" s="708"/>
      <c r="D3" s="708"/>
      <c r="E3" s="708" t="s">
        <v>27</v>
      </c>
      <c r="F3" s="708" t="s">
        <v>497</v>
      </c>
      <c r="G3" s="708"/>
      <c r="H3" s="708"/>
      <c r="I3" s="708" t="s">
        <v>498</v>
      </c>
      <c r="J3" s="708"/>
      <c r="K3" s="708"/>
    </row>
    <row r="4" spans="2:11" ht="14.25" customHeight="1">
      <c r="B4" s="708"/>
      <c r="C4" s="708"/>
      <c r="D4" s="708"/>
      <c r="E4" s="708"/>
      <c r="F4" s="424" t="s">
        <v>499</v>
      </c>
      <c r="G4" s="424" t="s">
        <v>500</v>
      </c>
      <c r="H4" s="424" t="s">
        <v>501</v>
      </c>
      <c r="I4" s="424" t="s">
        <v>499</v>
      </c>
      <c r="J4" s="424" t="s">
        <v>500</v>
      </c>
      <c r="K4" s="424" t="s">
        <v>501</v>
      </c>
    </row>
    <row r="5" spans="2:11" ht="12" customHeight="1">
      <c r="B5" s="708">
        <v>1</v>
      </c>
      <c r="C5" s="708"/>
      <c r="D5" s="708"/>
      <c r="E5" s="424">
        <v>2</v>
      </c>
      <c r="F5" s="424">
        <v>3</v>
      </c>
      <c r="G5" s="424">
        <v>4</v>
      </c>
      <c r="H5" s="424">
        <v>5</v>
      </c>
      <c r="I5" s="424">
        <v>6</v>
      </c>
      <c r="J5" s="424">
        <v>7</v>
      </c>
      <c r="K5" s="424">
        <v>8</v>
      </c>
    </row>
    <row r="6" spans="2:11" ht="12" customHeight="1">
      <c r="B6" s="597" t="s">
        <v>502</v>
      </c>
      <c r="C6" s="597"/>
      <c r="D6" s="597"/>
      <c r="E6" s="409" t="s">
        <v>34</v>
      </c>
      <c r="F6" s="407"/>
      <c r="G6" s="407"/>
      <c r="H6" s="379">
        <f aca="true" t="shared" si="0" ref="H6:H19">F6-G6</f>
        <v>0</v>
      </c>
      <c r="I6" s="407">
        <v>5549</v>
      </c>
      <c r="J6" s="407"/>
      <c r="K6" s="379">
        <f aca="true" t="shared" si="1" ref="K6:K19">I6-J6</f>
        <v>5549</v>
      </c>
    </row>
    <row r="7" spans="2:11" ht="12" customHeight="1">
      <c r="B7" s="597" t="s">
        <v>503</v>
      </c>
      <c r="C7" s="597"/>
      <c r="D7" s="597"/>
      <c r="E7" s="409" t="s">
        <v>37</v>
      </c>
      <c r="F7" s="407"/>
      <c r="G7" s="407"/>
      <c r="H7" s="379">
        <f t="shared" si="0"/>
        <v>0</v>
      </c>
      <c r="I7" s="407"/>
      <c r="J7" s="407"/>
      <c r="K7" s="379">
        <f t="shared" si="1"/>
        <v>0</v>
      </c>
    </row>
    <row r="8" spans="2:11" ht="25.5" customHeight="1">
      <c r="B8" s="588" t="s">
        <v>504</v>
      </c>
      <c r="C8" s="588"/>
      <c r="D8" s="588"/>
      <c r="E8" s="409" t="s">
        <v>40</v>
      </c>
      <c r="F8" s="407"/>
      <c r="G8" s="407"/>
      <c r="H8" s="379">
        <f t="shared" si="0"/>
        <v>0</v>
      </c>
      <c r="I8" s="407"/>
      <c r="J8" s="407"/>
      <c r="K8" s="379">
        <f t="shared" si="1"/>
        <v>0</v>
      </c>
    </row>
    <row r="9" spans="2:11" ht="12" customHeight="1">
      <c r="B9" s="588" t="s">
        <v>505</v>
      </c>
      <c r="C9" s="588"/>
      <c r="D9" s="588"/>
      <c r="E9" s="409" t="s">
        <v>43</v>
      </c>
      <c r="F9" s="407"/>
      <c r="G9" s="407"/>
      <c r="H9" s="379">
        <f t="shared" si="0"/>
        <v>0</v>
      </c>
      <c r="I9" s="407"/>
      <c r="J9" s="407"/>
      <c r="K9" s="379">
        <f t="shared" si="1"/>
        <v>0</v>
      </c>
    </row>
    <row r="10" spans="2:11" ht="12" customHeight="1">
      <c r="B10" s="588" t="s">
        <v>506</v>
      </c>
      <c r="C10" s="588"/>
      <c r="D10" s="588"/>
      <c r="E10" s="409" t="s">
        <v>46</v>
      </c>
      <c r="F10" s="407"/>
      <c r="G10" s="407"/>
      <c r="H10" s="379">
        <f t="shared" si="0"/>
        <v>0</v>
      </c>
      <c r="I10" s="407"/>
      <c r="J10" s="407"/>
      <c r="K10" s="379">
        <f t="shared" si="1"/>
        <v>0</v>
      </c>
    </row>
    <row r="11" spans="2:11" ht="12" customHeight="1">
      <c r="B11" s="588" t="s">
        <v>507</v>
      </c>
      <c r="C11" s="588"/>
      <c r="D11" s="588"/>
      <c r="E11" s="409" t="s">
        <v>49</v>
      </c>
      <c r="F11" s="407"/>
      <c r="G11" s="407">
        <v>45859</v>
      </c>
      <c r="H11" s="379">
        <f t="shared" si="0"/>
        <v>-45859</v>
      </c>
      <c r="I11" s="407"/>
      <c r="J11" s="407">
        <v>138624</v>
      </c>
      <c r="K11" s="379">
        <f t="shared" si="1"/>
        <v>-138624</v>
      </c>
    </row>
    <row r="12" spans="2:11" ht="12" customHeight="1">
      <c r="B12" s="588" t="s">
        <v>508</v>
      </c>
      <c r="C12" s="588"/>
      <c r="D12" s="588"/>
      <c r="E12" s="409" t="s">
        <v>52</v>
      </c>
      <c r="F12" s="407"/>
      <c r="G12" s="407"/>
      <c r="H12" s="379">
        <f t="shared" si="0"/>
        <v>0</v>
      </c>
      <c r="I12" s="407"/>
      <c r="J12" s="407"/>
      <c r="K12" s="379">
        <f t="shared" si="1"/>
        <v>0</v>
      </c>
    </row>
    <row r="13" spans="2:11" ht="25.5" customHeight="1">
      <c r="B13" s="588" t="s">
        <v>509</v>
      </c>
      <c r="C13" s="588"/>
      <c r="D13" s="588"/>
      <c r="E13" s="426" t="s">
        <v>65</v>
      </c>
      <c r="F13" s="407"/>
      <c r="G13" s="407"/>
      <c r="H13" s="379">
        <f t="shared" si="0"/>
        <v>0</v>
      </c>
      <c r="I13" s="407"/>
      <c r="J13" s="407"/>
      <c r="K13" s="379">
        <f t="shared" si="1"/>
        <v>0</v>
      </c>
    </row>
    <row r="14" spans="2:11" ht="12" customHeight="1">
      <c r="B14" s="588" t="s">
        <v>510</v>
      </c>
      <c r="C14" s="588"/>
      <c r="D14" s="588"/>
      <c r="E14" s="426" t="s">
        <v>69</v>
      </c>
      <c r="F14" s="407"/>
      <c r="G14" s="407"/>
      <c r="H14" s="379">
        <f t="shared" si="0"/>
        <v>0</v>
      </c>
      <c r="I14" s="407"/>
      <c r="J14" s="407"/>
      <c r="K14" s="379">
        <f t="shared" si="1"/>
        <v>0</v>
      </c>
    </row>
    <row r="15" spans="2:11" ht="25.5" customHeight="1">
      <c r="B15" s="588" t="s">
        <v>511</v>
      </c>
      <c r="C15" s="588"/>
      <c r="D15" s="588"/>
      <c r="E15" s="426">
        <v>100</v>
      </c>
      <c r="F15" s="407"/>
      <c r="G15" s="407"/>
      <c r="H15" s="379">
        <f t="shared" si="0"/>
        <v>0</v>
      </c>
      <c r="I15" s="407"/>
      <c r="J15" s="407"/>
      <c r="K15" s="379">
        <f t="shared" si="1"/>
        <v>0</v>
      </c>
    </row>
    <row r="16" spans="2:11" ht="12" customHeight="1">
      <c r="B16" s="597" t="s">
        <v>512</v>
      </c>
      <c r="C16" s="597"/>
      <c r="D16" s="597"/>
      <c r="E16" s="426">
        <v>110</v>
      </c>
      <c r="F16" s="407"/>
      <c r="G16" s="407"/>
      <c r="H16" s="379">
        <f t="shared" si="0"/>
        <v>0</v>
      </c>
      <c r="I16" s="407"/>
      <c r="J16" s="407"/>
      <c r="K16" s="379">
        <f t="shared" si="1"/>
        <v>0</v>
      </c>
    </row>
    <row r="17" spans="2:11" ht="12" customHeight="1">
      <c r="B17" s="597" t="s">
        <v>513</v>
      </c>
      <c r="C17" s="597"/>
      <c r="D17" s="597"/>
      <c r="E17" s="426">
        <v>120</v>
      </c>
      <c r="F17" s="407"/>
      <c r="G17" s="407"/>
      <c r="H17" s="379">
        <f t="shared" si="0"/>
        <v>0</v>
      </c>
      <c r="I17" s="407"/>
      <c r="J17" s="407"/>
      <c r="K17" s="379">
        <f t="shared" si="1"/>
        <v>0</v>
      </c>
    </row>
    <row r="18" spans="2:11" ht="12" customHeight="1">
      <c r="B18" s="597" t="s">
        <v>514</v>
      </c>
      <c r="C18" s="597"/>
      <c r="D18" s="597"/>
      <c r="E18" s="409">
        <v>130</v>
      </c>
      <c r="F18" s="283">
        <v>22514</v>
      </c>
      <c r="G18" s="283">
        <v>3217</v>
      </c>
      <c r="H18" s="379">
        <f t="shared" si="0"/>
        <v>19297</v>
      </c>
      <c r="I18" s="283">
        <v>7976</v>
      </c>
      <c r="J18" s="283">
        <v>33881</v>
      </c>
      <c r="K18" s="379">
        <f t="shared" si="1"/>
        <v>-25905</v>
      </c>
    </row>
    <row r="19" spans="2:11" ht="12" customHeight="1">
      <c r="B19" s="597" t="s">
        <v>423</v>
      </c>
      <c r="C19" s="597"/>
      <c r="D19" s="597"/>
      <c r="E19" s="409">
        <v>140</v>
      </c>
      <c r="F19" s="283">
        <f>SUM(F6:F18)</f>
        <v>22514</v>
      </c>
      <c r="G19" s="283">
        <f>SUM(G6:G18)</f>
        <v>49076</v>
      </c>
      <c r="H19" s="379">
        <f t="shared" si="0"/>
        <v>-26562</v>
      </c>
      <c r="I19" s="283">
        <f>SUM(I6:I18)</f>
        <v>13525</v>
      </c>
      <c r="J19" s="283">
        <f>SUM(J6:J18)</f>
        <v>172505</v>
      </c>
      <c r="K19" s="379">
        <f t="shared" si="1"/>
        <v>-158980</v>
      </c>
    </row>
    <row r="20" spans="2:10" ht="16.5" customHeight="1">
      <c r="B20" s="489"/>
      <c r="C20" s="489"/>
      <c r="D20" s="489"/>
      <c r="E20" s="490"/>
      <c r="F20" s="490"/>
      <c r="G20" s="490"/>
      <c r="H20" s="490"/>
      <c r="I20" s="490"/>
      <c r="J20" s="490"/>
    </row>
    <row r="21" spans="2:11" ht="15.75" customHeight="1">
      <c r="B21" s="852" t="s">
        <v>515</v>
      </c>
      <c r="C21" s="852"/>
      <c r="D21" s="852"/>
      <c r="E21" s="852"/>
      <c r="F21" s="852"/>
      <c r="G21" s="852"/>
      <c r="H21" s="852"/>
      <c r="I21" s="852"/>
      <c r="J21" s="766" t="s">
        <v>516</v>
      </c>
      <c r="K21" s="766"/>
    </row>
    <row r="22" spans="2:11" ht="15.75" customHeight="1">
      <c r="B22" s="708" t="s">
        <v>168</v>
      </c>
      <c r="C22" s="708"/>
      <c r="D22" s="708"/>
      <c r="E22" s="708" t="s">
        <v>27</v>
      </c>
      <c r="F22" s="708" t="s">
        <v>497</v>
      </c>
      <c r="G22" s="708"/>
      <c r="H22" s="708"/>
      <c r="I22" s="708" t="s">
        <v>498</v>
      </c>
      <c r="J22" s="708"/>
      <c r="K22" s="708"/>
    </row>
    <row r="23" spans="2:11" ht="13.5" customHeight="1">
      <c r="B23" s="708"/>
      <c r="C23" s="708"/>
      <c r="D23" s="708"/>
      <c r="E23" s="708"/>
      <c r="F23" s="424" t="s">
        <v>499</v>
      </c>
      <c r="G23" s="424" t="s">
        <v>500</v>
      </c>
      <c r="H23" s="424" t="s">
        <v>501</v>
      </c>
      <c r="I23" s="424" t="s">
        <v>499</v>
      </c>
      <c r="J23" s="424" t="s">
        <v>500</v>
      </c>
      <c r="K23" s="424" t="s">
        <v>501</v>
      </c>
    </row>
    <row r="24" spans="2:11" ht="12.75">
      <c r="B24" s="708">
        <v>1</v>
      </c>
      <c r="C24" s="708"/>
      <c r="D24" s="708"/>
      <c r="E24" s="424">
        <v>2</v>
      </c>
      <c r="F24" s="424">
        <v>3</v>
      </c>
      <c r="G24" s="424">
        <v>4</v>
      </c>
      <c r="H24" s="424">
        <v>5</v>
      </c>
      <c r="I24" s="424">
        <v>6</v>
      </c>
      <c r="J24" s="424">
        <v>7</v>
      </c>
      <c r="K24" s="424">
        <v>8</v>
      </c>
    </row>
    <row r="25" spans="2:11" ht="12" customHeight="1">
      <c r="B25" s="597" t="s">
        <v>517</v>
      </c>
      <c r="C25" s="597"/>
      <c r="D25" s="597"/>
      <c r="E25" s="409" t="s">
        <v>34</v>
      </c>
      <c r="F25" s="283">
        <v>790650</v>
      </c>
      <c r="G25" s="283">
        <v>746991</v>
      </c>
      <c r="H25" s="284">
        <f aca="true" t="shared" si="2" ref="H25:H36">F25-G25</f>
        <v>43659</v>
      </c>
      <c r="I25" s="283">
        <f>3075+186000-186062</f>
        <v>3013</v>
      </c>
      <c r="J25" s="283">
        <f>639+44022-44084</f>
        <v>577</v>
      </c>
      <c r="K25" s="284">
        <f aca="true" t="shared" si="3" ref="K25:K36">I25-J25</f>
        <v>2436</v>
      </c>
    </row>
    <row r="26" spans="2:11" ht="12" customHeight="1">
      <c r="B26" s="588" t="s">
        <v>518</v>
      </c>
      <c r="C26" s="588"/>
      <c r="D26" s="588"/>
      <c r="E26" s="409" t="s">
        <v>37</v>
      </c>
      <c r="F26" s="283"/>
      <c r="G26" s="283"/>
      <c r="H26" s="284">
        <f t="shared" si="2"/>
        <v>0</v>
      </c>
      <c r="I26" s="283"/>
      <c r="J26" s="283"/>
      <c r="K26" s="284">
        <f t="shared" si="3"/>
        <v>0</v>
      </c>
    </row>
    <row r="27" spans="2:11" ht="25.5" customHeight="1">
      <c r="B27" s="588" t="s">
        <v>519</v>
      </c>
      <c r="C27" s="588"/>
      <c r="D27" s="588"/>
      <c r="E27" s="409" t="s">
        <v>40</v>
      </c>
      <c r="F27" s="283">
        <v>83820</v>
      </c>
      <c r="G27" s="283">
        <v>73416</v>
      </c>
      <c r="H27" s="284">
        <f t="shared" si="2"/>
        <v>10404</v>
      </c>
      <c r="I27" s="283">
        <f>186062+88098</f>
        <v>274160</v>
      </c>
      <c r="J27" s="283">
        <f>44084+78002</f>
        <v>122086</v>
      </c>
      <c r="K27" s="284">
        <f t="shared" si="3"/>
        <v>152074</v>
      </c>
    </row>
    <row r="28" spans="2:11" ht="25.5" customHeight="1">
      <c r="B28" s="588" t="s">
        <v>520</v>
      </c>
      <c r="C28" s="588"/>
      <c r="D28" s="588"/>
      <c r="E28" s="409" t="s">
        <v>43</v>
      </c>
      <c r="F28" s="283"/>
      <c r="G28" s="283"/>
      <c r="H28" s="284">
        <f t="shared" si="2"/>
        <v>0</v>
      </c>
      <c r="I28" s="283"/>
      <c r="J28" s="283"/>
      <c r="K28" s="284">
        <f t="shared" si="3"/>
        <v>0</v>
      </c>
    </row>
    <row r="29" spans="2:11" ht="12" customHeight="1">
      <c r="B29" s="588" t="s">
        <v>521</v>
      </c>
      <c r="C29" s="588"/>
      <c r="D29" s="588"/>
      <c r="E29" s="409" t="s">
        <v>46</v>
      </c>
      <c r="F29" s="283">
        <v>481532</v>
      </c>
      <c r="G29" s="283">
        <v>53173</v>
      </c>
      <c r="H29" s="284">
        <f t="shared" si="2"/>
        <v>428359</v>
      </c>
      <c r="I29" s="283">
        <v>50871</v>
      </c>
      <c r="J29" s="283">
        <v>31589</v>
      </c>
      <c r="K29" s="284">
        <f t="shared" si="3"/>
        <v>19282</v>
      </c>
    </row>
    <row r="30" spans="2:11" ht="25.5" customHeight="1">
      <c r="B30" s="588" t="s">
        <v>522</v>
      </c>
      <c r="C30" s="588"/>
      <c r="D30" s="588"/>
      <c r="E30" s="409" t="s">
        <v>49</v>
      </c>
      <c r="F30" s="283"/>
      <c r="G30" s="283"/>
      <c r="H30" s="284">
        <f t="shared" si="2"/>
        <v>0</v>
      </c>
      <c r="I30" s="283"/>
      <c r="J30" s="283"/>
      <c r="K30" s="284">
        <f t="shared" si="3"/>
        <v>0</v>
      </c>
    </row>
    <row r="31" spans="2:11" ht="12" customHeight="1">
      <c r="B31" s="597" t="s">
        <v>523</v>
      </c>
      <c r="C31" s="597"/>
      <c r="D31" s="597"/>
      <c r="E31" s="409" t="s">
        <v>52</v>
      </c>
      <c r="F31" s="407"/>
      <c r="G31" s="407"/>
      <c r="H31" s="284">
        <f t="shared" si="2"/>
        <v>0</v>
      </c>
      <c r="I31" s="407"/>
      <c r="J31" s="407"/>
      <c r="K31" s="284">
        <f t="shared" si="3"/>
        <v>0</v>
      </c>
    </row>
    <row r="32" spans="2:11" ht="12" customHeight="1">
      <c r="B32" s="597" t="s">
        <v>524</v>
      </c>
      <c r="C32" s="597"/>
      <c r="D32" s="597"/>
      <c r="E32" s="409" t="s">
        <v>65</v>
      </c>
      <c r="F32" s="407"/>
      <c r="G32" s="407">
        <v>226626</v>
      </c>
      <c r="H32" s="284">
        <f t="shared" si="2"/>
        <v>-226626</v>
      </c>
      <c r="I32" s="407"/>
      <c r="J32" s="407">
        <v>283598</v>
      </c>
      <c r="K32" s="284">
        <f t="shared" si="3"/>
        <v>-283598</v>
      </c>
    </row>
    <row r="33" spans="2:11" ht="12" customHeight="1">
      <c r="B33" s="597" t="s">
        <v>525</v>
      </c>
      <c r="C33" s="597"/>
      <c r="D33" s="597"/>
      <c r="E33" s="409" t="s">
        <v>69</v>
      </c>
      <c r="F33" s="407">
        <v>2802</v>
      </c>
      <c r="G33" s="407"/>
      <c r="H33" s="284">
        <f t="shared" si="2"/>
        <v>2802</v>
      </c>
      <c r="I33" s="407">
        <v>268</v>
      </c>
      <c r="J33" s="407"/>
      <c r="K33" s="284">
        <f t="shared" si="3"/>
        <v>268</v>
      </c>
    </row>
    <row r="34" spans="2:11" ht="12" customHeight="1">
      <c r="B34" s="597" t="s">
        <v>526</v>
      </c>
      <c r="C34" s="597"/>
      <c r="D34" s="597"/>
      <c r="E34" s="409">
        <v>100</v>
      </c>
      <c r="F34" s="407"/>
      <c r="G34" s="407">
        <v>2715</v>
      </c>
      <c r="H34" s="284">
        <f t="shared" si="2"/>
        <v>-2715</v>
      </c>
      <c r="I34" s="407"/>
      <c r="J34" s="407"/>
      <c r="K34" s="284">
        <f t="shared" si="3"/>
        <v>0</v>
      </c>
    </row>
    <row r="35" spans="2:11" ht="12" customHeight="1">
      <c r="B35" s="597" t="s">
        <v>527</v>
      </c>
      <c r="C35" s="597"/>
      <c r="D35" s="597"/>
      <c r="E35" s="409">
        <v>110</v>
      </c>
      <c r="F35" s="283"/>
      <c r="G35" s="283">
        <v>18603</v>
      </c>
      <c r="H35" s="284">
        <f t="shared" si="2"/>
        <v>-18603</v>
      </c>
      <c r="I35" s="283"/>
      <c r="J35" s="407"/>
      <c r="K35" s="284">
        <f t="shared" si="3"/>
        <v>0</v>
      </c>
    </row>
    <row r="36" spans="2:11" ht="12" customHeight="1">
      <c r="B36" s="597" t="s">
        <v>552</v>
      </c>
      <c r="C36" s="597"/>
      <c r="D36" s="597"/>
      <c r="E36" s="409">
        <v>120</v>
      </c>
      <c r="F36" s="284">
        <f>SUM(F25:F35)</f>
        <v>1358804</v>
      </c>
      <c r="G36" s="284">
        <f>SUM(G25:G35)</f>
        <v>1121524</v>
      </c>
      <c r="H36" s="284">
        <f t="shared" si="2"/>
        <v>237280</v>
      </c>
      <c r="I36" s="284">
        <f>SUM(I25:I35)</f>
        <v>328312</v>
      </c>
      <c r="J36" s="284">
        <f>SUM(J25:J35)</f>
        <v>437850</v>
      </c>
      <c r="K36" s="284">
        <f t="shared" si="3"/>
        <v>-109538</v>
      </c>
    </row>
  </sheetData>
  <sheetProtection password="DFAF" sheet="1" objects="1" scenarios="1"/>
  <mergeCells count="40">
    <mergeCell ref="I3:K3"/>
    <mergeCell ref="B2:I2"/>
    <mergeCell ref="J2:K2"/>
    <mergeCell ref="J21:K21"/>
    <mergeCell ref="B21:I21"/>
    <mergeCell ref="B10:D10"/>
    <mergeCell ref="B11:D11"/>
    <mergeCell ref="B12:D12"/>
    <mergeCell ref="B13:D13"/>
    <mergeCell ref="B6:D6"/>
    <mergeCell ref="I22:K22"/>
    <mergeCell ref="B14:D14"/>
    <mergeCell ref="B15:D15"/>
    <mergeCell ref="B18:D18"/>
    <mergeCell ref="B19:D19"/>
    <mergeCell ref="F22:H22"/>
    <mergeCell ref="E22:E23"/>
    <mergeCell ref="B16:D16"/>
    <mergeCell ref="B17:D17"/>
    <mergeCell ref="B22:D23"/>
    <mergeCell ref="B33:D33"/>
    <mergeCell ref="B34:D34"/>
    <mergeCell ref="B35:D35"/>
    <mergeCell ref="B36:D36"/>
    <mergeCell ref="B24:D24"/>
    <mergeCell ref="B7:D7"/>
    <mergeCell ref="B8:D8"/>
    <mergeCell ref="B9:D9"/>
    <mergeCell ref="B29:D29"/>
    <mergeCell ref="B30:D30"/>
    <mergeCell ref="F3:H3"/>
    <mergeCell ref="E3:E4"/>
    <mergeCell ref="B3:D4"/>
    <mergeCell ref="B5:D5"/>
    <mergeCell ref="B31:D31"/>
    <mergeCell ref="B32:D32"/>
    <mergeCell ref="B25:D25"/>
    <mergeCell ref="B26:D26"/>
    <mergeCell ref="B27:D27"/>
    <mergeCell ref="B28:D28"/>
  </mergeCells>
  <dataValidations count="1">
    <dataValidation type="decimal" operator="notEqual" allowBlank="1" showInputMessage="1" showErrorMessage="1" sqref="F6:K19 F25:K36">
      <formula1>-10000000000000000000000000000000000000000</formula1>
    </dataValidation>
  </dataValidations>
  <printOptions/>
  <pageMargins left="0.7874015748031497" right="0.1968503937007874" top="0.3937007874015748" bottom="0.3937007874015748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3"/>
  <dimension ref="A1:L37"/>
  <sheetViews>
    <sheetView showGridLines="0" showRowColHeaders="0" zoomScalePageLayoutView="0" workbookViewId="0" topLeftCell="B2">
      <selection activeCell="F6" sqref="F6"/>
    </sheetView>
  </sheetViews>
  <sheetFormatPr defaultColWidth="9.00390625" defaultRowHeight="12.75"/>
  <cols>
    <col min="1" max="1" width="5.875" style="326" hidden="1" customWidth="1"/>
    <col min="2" max="2" width="38.25390625" style="326" customWidth="1"/>
    <col min="3" max="3" width="4.00390625" style="326" customWidth="1"/>
    <col min="4" max="4" width="10.125" style="326" customWidth="1"/>
    <col min="5" max="5" width="12.75390625" style="326" customWidth="1"/>
    <col min="6" max="7" width="12.125" style="326" customWidth="1"/>
    <col min="8" max="8" width="17.125" style="326" customWidth="1"/>
    <col min="9" max="10" width="12.125" style="326" customWidth="1"/>
    <col min="11" max="11" width="17.125" style="326" customWidth="1"/>
    <col min="12" max="12" width="1.12109375" style="326" customWidth="1"/>
    <col min="13" max="16384" width="9.125" style="326" customWidth="1"/>
  </cols>
  <sheetData>
    <row r="1" spans="2:11" ht="12.75" hidden="1">
      <c r="B1" s="326" t="s">
        <v>528</v>
      </c>
      <c r="K1" s="326" t="s">
        <v>529</v>
      </c>
    </row>
    <row r="2" spans="2:11" ht="15.75" customHeight="1">
      <c r="B2" s="853" t="s">
        <v>125</v>
      </c>
      <c r="C2" s="853"/>
      <c r="D2" s="853"/>
      <c r="E2" s="853"/>
      <c r="F2" s="853"/>
      <c r="G2" s="853"/>
      <c r="H2" s="853"/>
      <c r="I2" s="853"/>
      <c r="J2" s="766" t="s">
        <v>530</v>
      </c>
      <c r="K2" s="766"/>
    </row>
    <row r="3" spans="2:11" ht="13.5" customHeight="1">
      <c r="B3" s="708" t="s">
        <v>168</v>
      </c>
      <c r="C3" s="708"/>
      <c r="D3" s="708"/>
      <c r="E3" s="708" t="s">
        <v>27</v>
      </c>
      <c r="F3" s="708" t="s">
        <v>497</v>
      </c>
      <c r="G3" s="708"/>
      <c r="H3" s="708"/>
      <c r="I3" s="708" t="s">
        <v>498</v>
      </c>
      <c r="J3" s="708"/>
      <c r="K3" s="708"/>
    </row>
    <row r="4" spans="2:11" ht="12.75">
      <c r="B4" s="708"/>
      <c r="C4" s="708"/>
      <c r="D4" s="708"/>
      <c r="E4" s="708"/>
      <c r="F4" s="424" t="s">
        <v>499</v>
      </c>
      <c r="G4" s="424" t="s">
        <v>500</v>
      </c>
      <c r="H4" s="424" t="s">
        <v>501</v>
      </c>
      <c r="I4" s="424" t="s">
        <v>499</v>
      </c>
      <c r="J4" s="424" t="s">
        <v>500</v>
      </c>
      <c r="K4" s="424" t="s">
        <v>501</v>
      </c>
    </row>
    <row r="5" spans="2:11" ht="12" customHeight="1">
      <c r="B5" s="708">
        <v>1</v>
      </c>
      <c r="C5" s="708"/>
      <c r="D5" s="708"/>
      <c r="E5" s="424">
        <v>2</v>
      </c>
      <c r="F5" s="424">
        <v>3</v>
      </c>
      <c r="G5" s="424">
        <v>4</v>
      </c>
      <c r="H5" s="424">
        <v>5</v>
      </c>
      <c r="I5" s="424">
        <v>6</v>
      </c>
      <c r="J5" s="424">
        <v>7</v>
      </c>
      <c r="K5" s="424">
        <v>8</v>
      </c>
    </row>
    <row r="6" spans="2:11" ht="12" customHeight="1">
      <c r="B6" s="809"/>
      <c r="C6" s="809"/>
      <c r="D6" s="809"/>
      <c r="E6" s="245" t="s">
        <v>34</v>
      </c>
      <c r="F6" s="283"/>
      <c r="G6" s="283"/>
      <c r="H6" s="284">
        <f>F6-G6</f>
        <v>0</v>
      </c>
      <c r="I6" s="283"/>
      <c r="J6" s="283"/>
      <c r="K6" s="284">
        <f>I6-J6</f>
        <v>0</v>
      </c>
    </row>
    <row r="7" spans="2:11" ht="12" customHeight="1">
      <c r="B7" s="809"/>
      <c r="C7" s="809"/>
      <c r="D7" s="809"/>
      <c r="E7" s="245" t="s">
        <v>37</v>
      </c>
      <c r="F7" s="283"/>
      <c r="G7" s="283"/>
      <c r="H7" s="284">
        <f>F7-G7</f>
        <v>0</v>
      </c>
      <c r="I7" s="283"/>
      <c r="J7" s="283"/>
      <c r="K7" s="284">
        <f>I7-J7</f>
        <v>0</v>
      </c>
    </row>
    <row r="8" spans="2:11" ht="12" customHeight="1">
      <c r="B8" s="809"/>
      <c r="C8" s="809"/>
      <c r="D8" s="809"/>
      <c r="E8" s="245" t="s">
        <v>40</v>
      </c>
      <c r="F8" s="283"/>
      <c r="G8" s="283"/>
      <c r="H8" s="284">
        <f>F8-G8</f>
        <v>0</v>
      </c>
      <c r="I8" s="283"/>
      <c r="J8" s="283"/>
      <c r="K8" s="284">
        <f>I8-J8</f>
        <v>0</v>
      </c>
    </row>
    <row r="9" spans="2:11" ht="12" customHeight="1">
      <c r="B9" s="855" t="s">
        <v>552</v>
      </c>
      <c r="C9" s="855"/>
      <c r="D9" s="855"/>
      <c r="E9" s="245" t="s">
        <v>43</v>
      </c>
      <c r="F9" s="284">
        <f>SUM(F6:F8)</f>
        <v>0</v>
      </c>
      <c r="G9" s="284">
        <f>SUM(G6:G8)</f>
        <v>0</v>
      </c>
      <c r="H9" s="284">
        <f>F9-G9</f>
        <v>0</v>
      </c>
      <c r="I9" s="284">
        <f>SUM(I6:I8)</f>
        <v>0</v>
      </c>
      <c r="J9" s="284">
        <f>SUM(J6:J8)</f>
        <v>0</v>
      </c>
      <c r="K9" s="284">
        <f>I9-J9</f>
        <v>0</v>
      </c>
    </row>
    <row r="11" ht="7.5" customHeight="1"/>
    <row r="12" spans="2:11" ht="15">
      <c r="B12" s="853" t="s">
        <v>531</v>
      </c>
      <c r="C12" s="853"/>
      <c r="D12" s="853"/>
      <c r="E12" s="853"/>
      <c r="F12" s="853"/>
      <c r="G12" s="853"/>
      <c r="H12" s="853"/>
      <c r="I12" s="853"/>
      <c r="J12" s="766" t="s">
        <v>532</v>
      </c>
      <c r="K12" s="766"/>
    </row>
    <row r="13" spans="2:11" ht="12.75" customHeight="1">
      <c r="B13" s="708" t="s">
        <v>168</v>
      </c>
      <c r="C13" s="708"/>
      <c r="D13" s="708" t="s">
        <v>27</v>
      </c>
      <c r="E13" s="708" t="s">
        <v>533</v>
      </c>
      <c r="F13" s="708" t="s">
        <v>497</v>
      </c>
      <c r="G13" s="708"/>
      <c r="H13" s="708"/>
      <c r="I13" s="708" t="s">
        <v>498</v>
      </c>
      <c r="J13" s="708"/>
      <c r="K13" s="708"/>
    </row>
    <row r="14" spans="2:11" ht="23.25" customHeight="1">
      <c r="B14" s="708"/>
      <c r="C14" s="708"/>
      <c r="D14" s="708"/>
      <c r="E14" s="708"/>
      <c r="F14" s="424" t="s">
        <v>499</v>
      </c>
      <c r="G14" s="424" t="s">
        <v>500</v>
      </c>
      <c r="H14" s="424" t="s">
        <v>501</v>
      </c>
      <c r="I14" s="424" t="s">
        <v>499</v>
      </c>
      <c r="J14" s="424" t="s">
        <v>500</v>
      </c>
      <c r="K14" s="424" t="s">
        <v>501</v>
      </c>
    </row>
    <row r="15" spans="2:11" ht="12" customHeight="1">
      <c r="B15" s="753">
        <v>1</v>
      </c>
      <c r="C15" s="753"/>
      <c r="D15" s="434">
        <v>2</v>
      </c>
      <c r="E15" s="491">
        <v>3</v>
      </c>
      <c r="F15" s="491">
        <v>4</v>
      </c>
      <c r="G15" s="491">
        <v>5</v>
      </c>
      <c r="H15" s="491">
        <v>6</v>
      </c>
      <c r="I15" s="491">
        <v>7</v>
      </c>
      <c r="J15" s="491">
        <v>8</v>
      </c>
      <c r="K15" s="491">
        <v>9</v>
      </c>
    </row>
    <row r="16" spans="2:11" ht="12" customHeight="1">
      <c r="B16" s="809"/>
      <c r="C16" s="809"/>
      <c r="D16" s="245" t="s">
        <v>34</v>
      </c>
      <c r="E16" s="375"/>
      <c r="F16" s="283"/>
      <c r="G16" s="283"/>
      <c r="H16" s="284">
        <f>F16-G16</f>
        <v>0</v>
      </c>
      <c r="I16" s="283"/>
      <c r="J16" s="283"/>
      <c r="K16" s="284">
        <f>I16-J16</f>
        <v>0</v>
      </c>
    </row>
    <row r="17" spans="2:11" ht="12" customHeight="1">
      <c r="B17" s="809"/>
      <c r="C17" s="809"/>
      <c r="D17" s="245" t="s">
        <v>37</v>
      </c>
      <c r="E17" s="375"/>
      <c r="F17" s="283"/>
      <c r="G17" s="283"/>
      <c r="H17" s="284">
        <f>F17-G17</f>
        <v>0</v>
      </c>
      <c r="I17" s="283"/>
      <c r="J17" s="283"/>
      <c r="K17" s="284">
        <f>I17-J17</f>
        <v>0</v>
      </c>
    </row>
    <row r="18" spans="2:11" ht="12" customHeight="1">
      <c r="B18" s="809"/>
      <c r="C18" s="809"/>
      <c r="D18" s="245" t="s">
        <v>40</v>
      </c>
      <c r="E18" s="375"/>
      <c r="F18" s="283"/>
      <c r="G18" s="283"/>
      <c r="H18" s="284">
        <f>F18-G18</f>
        <v>0</v>
      </c>
      <c r="I18" s="283"/>
      <c r="J18" s="283"/>
      <c r="K18" s="284">
        <f>I18-J18</f>
        <v>0</v>
      </c>
    </row>
    <row r="19" spans="2:11" ht="12" customHeight="1">
      <c r="B19" s="854"/>
      <c r="C19" s="854"/>
      <c r="D19" s="227" t="s">
        <v>43</v>
      </c>
      <c r="E19" s="492"/>
      <c r="F19" s="407"/>
      <c r="G19" s="407"/>
      <c r="H19" s="284">
        <f>F19-G19</f>
        <v>0</v>
      </c>
      <c r="I19" s="407"/>
      <c r="J19" s="407"/>
      <c r="K19" s="284">
        <f>I19-J19</f>
        <v>0</v>
      </c>
    </row>
    <row r="20" spans="2:11" ht="12" customHeight="1">
      <c r="B20" s="588" t="s">
        <v>552</v>
      </c>
      <c r="C20" s="588"/>
      <c r="D20" s="493" t="s">
        <v>46</v>
      </c>
      <c r="E20" s="492"/>
      <c r="F20" s="379">
        <f>SUM(F16:F19)</f>
        <v>0</v>
      </c>
      <c r="G20" s="379">
        <f>SUM(G16:G19)</f>
        <v>0</v>
      </c>
      <c r="H20" s="284">
        <f>F20-G20</f>
        <v>0</v>
      </c>
      <c r="I20" s="379">
        <f>SUM(I16:I19)</f>
        <v>0</v>
      </c>
      <c r="J20" s="379">
        <f>SUM(J16:J19)</f>
        <v>0</v>
      </c>
      <c r="K20" s="284">
        <f>I20-J20</f>
        <v>0</v>
      </c>
    </row>
    <row r="21" ht="18.75" customHeight="1"/>
    <row r="22" spans="2:11" ht="15">
      <c r="B22" s="853" t="s">
        <v>534</v>
      </c>
      <c r="C22" s="853"/>
      <c r="D22" s="853"/>
      <c r="E22" s="853"/>
      <c r="F22" s="853"/>
      <c r="G22" s="853"/>
      <c r="H22" s="853"/>
      <c r="I22" s="853"/>
      <c r="J22" s="766" t="s">
        <v>535</v>
      </c>
      <c r="K22" s="766"/>
    </row>
    <row r="23" spans="2:11" ht="12.75">
      <c r="B23" s="708" t="s">
        <v>168</v>
      </c>
      <c r="C23" s="708"/>
      <c r="D23" s="708" t="s">
        <v>27</v>
      </c>
      <c r="E23" s="708" t="s">
        <v>533</v>
      </c>
      <c r="F23" s="708" t="s">
        <v>497</v>
      </c>
      <c r="G23" s="708"/>
      <c r="H23" s="708"/>
      <c r="I23" s="708" t="s">
        <v>498</v>
      </c>
      <c r="J23" s="708"/>
      <c r="K23" s="708"/>
    </row>
    <row r="24" spans="2:11" ht="22.5" customHeight="1">
      <c r="B24" s="708"/>
      <c r="C24" s="708"/>
      <c r="D24" s="708"/>
      <c r="E24" s="708"/>
      <c r="F24" s="424" t="s">
        <v>499</v>
      </c>
      <c r="G24" s="424" t="s">
        <v>500</v>
      </c>
      <c r="H24" s="424" t="s">
        <v>501</v>
      </c>
      <c r="I24" s="424" t="s">
        <v>499</v>
      </c>
      <c r="J24" s="424" t="s">
        <v>500</v>
      </c>
      <c r="K24" s="424" t="s">
        <v>501</v>
      </c>
    </row>
    <row r="25" spans="2:11" ht="12" customHeight="1">
      <c r="B25" s="753">
        <v>1</v>
      </c>
      <c r="C25" s="753"/>
      <c r="D25" s="434">
        <v>2</v>
      </c>
      <c r="E25" s="491">
        <v>3</v>
      </c>
      <c r="F25" s="491">
        <v>4</v>
      </c>
      <c r="G25" s="491">
        <v>5</v>
      </c>
      <c r="H25" s="491">
        <v>6</v>
      </c>
      <c r="I25" s="491">
        <v>7</v>
      </c>
      <c r="J25" s="491">
        <v>8</v>
      </c>
      <c r="K25" s="491">
        <v>9</v>
      </c>
    </row>
    <row r="26" spans="2:11" ht="12" customHeight="1">
      <c r="B26" s="809"/>
      <c r="C26" s="809"/>
      <c r="D26" s="245" t="s">
        <v>34</v>
      </c>
      <c r="E26" s="375"/>
      <c r="F26" s="283"/>
      <c r="G26" s="283"/>
      <c r="H26" s="284">
        <f>F26-G26</f>
        <v>0</v>
      </c>
      <c r="I26" s="283"/>
      <c r="J26" s="283"/>
      <c r="K26" s="284">
        <f>I26-J26</f>
        <v>0</v>
      </c>
    </row>
    <row r="27" spans="2:11" ht="12" customHeight="1">
      <c r="B27" s="809"/>
      <c r="C27" s="809"/>
      <c r="D27" s="245" t="s">
        <v>37</v>
      </c>
      <c r="E27" s="375"/>
      <c r="F27" s="283"/>
      <c r="G27" s="283"/>
      <c r="H27" s="284">
        <f>F27-G27</f>
        <v>0</v>
      </c>
      <c r="I27" s="283"/>
      <c r="J27" s="283"/>
      <c r="K27" s="284">
        <f>I27-J27</f>
        <v>0</v>
      </c>
    </row>
    <row r="28" spans="2:11" ht="12" customHeight="1">
      <c r="B28" s="809"/>
      <c r="C28" s="809"/>
      <c r="D28" s="245" t="s">
        <v>40</v>
      </c>
      <c r="E28" s="375"/>
      <c r="F28" s="283"/>
      <c r="G28" s="283"/>
      <c r="H28" s="284">
        <f>F28-G28</f>
        <v>0</v>
      </c>
      <c r="I28" s="283"/>
      <c r="J28" s="283"/>
      <c r="K28" s="284">
        <f>I28-J28</f>
        <v>0</v>
      </c>
    </row>
    <row r="29" spans="2:11" ht="12" customHeight="1">
      <c r="B29" s="854"/>
      <c r="C29" s="854"/>
      <c r="D29" s="227" t="s">
        <v>43</v>
      </c>
      <c r="E29" s="492"/>
      <c r="F29" s="407"/>
      <c r="G29" s="407"/>
      <c r="H29" s="284">
        <f>F29-G29</f>
        <v>0</v>
      </c>
      <c r="I29" s="407"/>
      <c r="J29" s="407"/>
      <c r="K29" s="284">
        <f>I29-J29</f>
        <v>0</v>
      </c>
    </row>
    <row r="30" spans="2:11" ht="12" customHeight="1">
      <c r="B30" s="588" t="s">
        <v>552</v>
      </c>
      <c r="C30" s="588"/>
      <c r="D30" s="493" t="s">
        <v>46</v>
      </c>
      <c r="E30" s="492"/>
      <c r="F30" s="379">
        <f>SUM(F26:F29)</f>
        <v>0</v>
      </c>
      <c r="G30" s="379">
        <f>SUM(G26:G29)</f>
        <v>0</v>
      </c>
      <c r="H30" s="284">
        <f>F30-G30</f>
        <v>0</v>
      </c>
      <c r="I30" s="379">
        <f>SUM(I26:I29)</f>
        <v>0</v>
      </c>
      <c r="J30" s="379">
        <f>SUM(J26:J29)</f>
        <v>0</v>
      </c>
      <c r="K30" s="284">
        <f>I30-J30</f>
        <v>0</v>
      </c>
    </row>
    <row r="31" ht="15.75" customHeight="1"/>
    <row r="32" spans="2:12" ht="15">
      <c r="B32" s="844" t="s">
        <v>536</v>
      </c>
      <c r="C32" s="844"/>
      <c r="D32" s="844"/>
      <c r="E32" s="844"/>
      <c r="F32" s="844"/>
      <c r="G32" s="844"/>
      <c r="H32" s="844"/>
      <c r="I32" s="844"/>
      <c r="J32" s="844"/>
      <c r="K32" s="844"/>
      <c r="L32" s="844"/>
    </row>
    <row r="33" ht="6.75" customHeight="1">
      <c r="B33" s="494"/>
    </row>
    <row r="34" spans="2:12" ht="12" customHeight="1">
      <c r="B34" s="824" t="s">
        <v>537</v>
      </c>
      <c r="C34" s="824"/>
      <c r="D34" s="824"/>
      <c r="E34" s="824"/>
      <c r="F34" s="824"/>
      <c r="G34" s="824"/>
      <c r="H34" s="824"/>
      <c r="I34" s="824"/>
      <c r="J34" s="824"/>
      <c r="K34" s="824"/>
      <c r="L34" s="824"/>
    </row>
    <row r="35" ht="8.25" customHeight="1">
      <c r="B35" s="495"/>
    </row>
    <row r="36" spans="1:11" ht="45" customHeight="1">
      <c r="A36" s="326">
        <v>1</v>
      </c>
      <c r="B36" s="652"/>
      <c r="C36" s="652"/>
      <c r="D36" s="652"/>
      <c r="E36" s="652"/>
      <c r="F36" s="652"/>
      <c r="G36" s="652"/>
      <c r="H36" s="652"/>
      <c r="I36" s="652"/>
      <c r="J36" s="652"/>
      <c r="K36" s="652"/>
    </row>
    <row r="37" spans="1:11" ht="45" customHeight="1">
      <c r="A37" s="326">
        <v>1</v>
      </c>
      <c r="B37" s="652"/>
      <c r="C37" s="652"/>
      <c r="D37" s="652"/>
      <c r="E37" s="652"/>
      <c r="F37" s="652"/>
      <c r="G37" s="652"/>
      <c r="H37" s="652"/>
      <c r="I37" s="652"/>
      <c r="J37" s="652"/>
      <c r="K37" s="652"/>
    </row>
  </sheetData>
  <sheetProtection password="DFAF" sheet="1" objects="1" scenarios="1"/>
  <mergeCells count="41">
    <mergeCell ref="B22:I22"/>
    <mergeCell ref="D23:D24"/>
    <mergeCell ref="B6:D6"/>
    <mergeCell ref="B7:D7"/>
    <mergeCell ref="B8:D8"/>
    <mergeCell ref="B9:D9"/>
    <mergeCell ref="B17:C17"/>
    <mergeCell ref="B19:C19"/>
    <mergeCell ref="F23:H23"/>
    <mergeCell ref="I23:K23"/>
    <mergeCell ref="B30:C30"/>
    <mergeCell ref="B29:C29"/>
    <mergeCell ref="B26:C26"/>
    <mergeCell ref="B25:C25"/>
    <mergeCell ref="B37:K37"/>
    <mergeCell ref="B32:L32"/>
    <mergeCell ref="B34:L34"/>
    <mergeCell ref="J2:K2"/>
    <mergeCell ref="B2:I2"/>
    <mergeCell ref="I3:K3"/>
    <mergeCell ref="D13:D14"/>
    <mergeCell ref="F13:H13"/>
    <mergeCell ref="I13:K13"/>
    <mergeCell ref="B36:K36"/>
    <mergeCell ref="F3:H3"/>
    <mergeCell ref="B12:I12"/>
    <mergeCell ref="J22:K22"/>
    <mergeCell ref="B23:C24"/>
    <mergeCell ref="B13:C14"/>
    <mergeCell ref="E23:E24"/>
    <mergeCell ref="B27:C27"/>
    <mergeCell ref="B20:C20"/>
    <mergeCell ref="B28:C28"/>
    <mergeCell ref="B18:C18"/>
    <mergeCell ref="E13:E14"/>
    <mergeCell ref="B15:C15"/>
    <mergeCell ref="B16:C16"/>
    <mergeCell ref="J12:K12"/>
    <mergeCell ref="E3:E4"/>
    <mergeCell ref="B3:D4"/>
    <mergeCell ref="B5:D5"/>
  </mergeCells>
  <dataValidations count="2">
    <dataValidation type="decimal" operator="notEqual" allowBlank="1" showInputMessage="1" showErrorMessage="1" sqref="F6:K9 F16:K20 F26:K30">
      <formula1>-10000000000000000000000000000000000000000</formula1>
    </dataValidation>
    <dataValidation operator="notEqual" allowBlank="1" showInputMessage="1" showErrorMessage="1" sqref="E26:E30 E16:E20"/>
  </dataValidations>
  <printOptions/>
  <pageMargins left="0.7874015748031497" right="0.1968503937007874" top="0.3937007874015748" bottom="0.3937007874015748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4"/>
  <dimension ref="A1:J26"/>
  <sheetViews>
    <sheetView showGridLines="0" showRowColHeaders="0" zoomScalePageLayoutView="0" workbookViewId="0" topLeftCell="B2">
      <selection activeCell="B17" sqref="B17:J17"/>
    </sheetView>
  </sheetViews>
  <sheetFormatPr defaultColWidth="9.00390625" defaultRowHeight="12.75"/>
  <cols>
    <col min="1" max="1" width="2.375" style="1" hidden="1" customWidth="1"/>
    <col min="2" max="2" width="8.75390625" style="1" customWidth="1"/>
    <col min="3" max="3" width="6.75390625" style="1" customWidth="1"/>
    <col min="4" max="4" width="8.125" style="1" customWidth="1"/>
    <col min="5" max="5" width="10.875" style="1" customWidth="1"/>
    <col min="6" max="6" width="7.25390625" style="1" customWidth="1"/>
    <col min="7" max="7" width="5.625" style="1" customWidth="1"/>
    <col min="8" max="8" width="11.875" style="1" customWidth="1"/>
    <col min="9" max="9" width="10.625" style="1" customWidth="1"/>
    <col min="10" max="10" width="17.25390625" style="1" customWidth="1"/>
    <col min="11" max="11" width="2.125" style="1" customWidth="1"/>
    <col min="12" max="16384" width="9.125" style="1" customWidth="1"/>
  </cols>
  <sheetData>
    <row r="1" ht="20.25" customHeight="1" hidden="1" thickBot="1">
      <c r="B1" s="1" t="s">
        <v>528</v>
      </c>
    </row>
    <row r="2" spans="2:10" ht="15" customHeight="1">
      <c r="B2" s="857" t="s">
        <v>538</v>
      </c>
      <c r="C2" s="857"/>
      <c r="D2" s="857"/>
      <c r="E2" s="857"/>
      <c r="F2" s="857"/>
      <c r="G2" s="857"/>
      <c r="H2" s="857"/>
      <c r="I2" s="857"/>
      <c r="J2" s="857"/>
    </row>
    <row r="3" ht="14.25" customHeight="1">
      <c r="B3" s="496"/>
    </row>
    <row r="4" spans="2:10" ht="11.25" customHeight="1">
      <c r="B4" s="856" t="s">
        <v>539</v>
      </c>
      <c r="C4" s="856"/>
      <c r="D4" s="856"/>
      <c r="E4" s="856"/>
      <c r="F4" s="856"/>
      <c r="G4" s="856"/>
      <c r="H4" s="856"/>
      <c r="I4" s="856"/>
      <c r="J4" s="856"/>
    </row>
    <row r="5" spans="2:10" ht="18" customHeight="1">
      <c r="B5" s="856"/>
      <c r="C5" s="856"/>
      <c r="D5" s="856"/>
      <c r="E5" s="856"/>
      <c r="F5" s="856"/>
      <c r="G5" s="856"/>
      <c r="H5" s="856"/>
      <c r="I5" s="856"/>
      <c r="J5" s="856"/>
    </row>
    <row r="6" ht="8.25" customHeight="1"/>
    <row r="7" spans="1:10" ht="49.5" customHeight="1">
      <c r="A7" s="1">
        <v>1</v>
      </c>
      <c r="B7" s="652"/>
      <c r="C7" s="652"/>
      <c r="D7" s="652"/>
      <c r="E7" s="652"/>
      <c r="F7" s="652"/>
      <c r="G7" s="652"/>
      <c r="H7" s="652"/>
      <c r="I7" s="652"/>
      <c r="J7" s="652"/>
    </row>
    <row r="8" spans="1:10" ht="49.5" customHeight="1">
      <c r="A8" s="1">
        <v>1</v>
      </c>
      <c r="B8" s="652"/>
      <c r="C8" s="652"/>
      <c r="D8" s="652"/>
      <c r="E8" s="652"/>
      <c r="F8" s="652"/>
      <c r="G8" s="652"/>
      <c r="H8" s="652"/>
      <c r="I8" s="652"/>
      <c r="J8" s="652"/>
    </row>
    <row r="9" spans="1:10" ht="49.5" customHeight="1">
      <c r="A9" s="1">
        <v>1</v>
      </c>
      <c r="B9" s="652"/>
      <c r="C9" s="652"/>
      <c r="D9" s="652"/>
      <c r="E9" s="652"/>
      <c r="F9" s="652"/>
      <c r="G9" s="652"/>
      <c r="H9" s="652"/>
      <c r="I9" s="652"/>
      <c r="J9" s="652"/>
    </row>
    <row r="10" spans="1:10" ht="49.5" customHeight="1">
      <c r="A10" s="1">
        <v>1</v>
      </c>
      <c r="B10" s="652"/>
      <c r="C10" s="652"/>
      <c r="D10" s="652"/>
      <c r="E10" s="652"/>
      <c r="F10" s="652"/>
      <c r="G10" s="652"/>
      <c r="H10" s="652"/>
      <c r="I10" s="652"/>
      <c r="J10" s="652"/>
    </row>
    <row r="11" spans="1:10" ht="49.5" customHeight="1">
      <c r="A11" s="1">
        <v>1</v>
      </c>
      <c r="B11" s="652"/>
      <c r="C11" s="652"/>
      <c r="D11" s="652"/>
      <c r="E11" s="652"/>
      <c r="F11" s="652"/>
      <c r="G11" s="652"/>
      <c r="H11" s="652"/>
      <c r="I11" s="652"/>
      <c r="J11" s="652"/>
    </row>
    <row r="12" spans="1:10" ht="49.5" customHeight="1">
      <c r="A12" s="1">
        <v>1</v>
      </c>
      <c r="B12" s="652"/>
      <c r="C12" s="652"/>
      <c r="D12" s="652"/>
      <c r="E12" s="652"/>
      <c r="F12" s="652"/>
      <c r="G12" s="652"/>
      <c r="H12" s="652"/>
      <c r="I12" s="652"/>
      <c r="J12" s="652"/>
    </row>
    <row r="13" spans="1:10" ht="49.5" customHeight="1">
      <c r="A13" s="1">
        <v>1</v>
      </c>
      <c r="B13" s="652"/>
      <c r="C13" s="652"/>
      <c r="D13" s="652"/>
      <c r="E13" s="652"/>
      <c r="F13" s="652"/>
      <c r="G13" s="652"/>
      <c r="H13" s="652"/>
      <c r="I13" s="652"/>
      <c r="J13" s="652"/>
    </row>
    <row r="14" spans="1:10" ht="49.5" customHeight="1">
      <c r="A14" s="1">
        <v>1</v>
      </c>
      <c r="B14" s="652"/>
      <c r="C14" s="652"/>
      <c r="D14" s="652"/>
      <c r="E14" s="652"/>
      <c r="F14" s="652"/>
      <c r="G14" s="652"/>
      <c r="H14" s="652"/>
      <c r="I14" s="652"/>
      <c r="J14" s="652"/>
    </row>
    <row r="15" spans="1:10" ht="49.5" customHeight="1">
      <c r="A15" s="1">
        <v>1</v>
      </c>
      <c r="B15" s="652"/>
      <c r="C15" s="652"/>
      <c r="D15" s="652"/>
      <c r="E15" s="652"/>
      <c r="F15" s="652"/>
      <c r="G15" s="652"/>
      <c r="H15" s="652"/>
      <c r="I15" s="652"/>
      <c r="J15" s="652"/>
    </row>
    <row r="16" spans="1:10" ht="49.5" customHeight="1">
      <c r="A16" s="1">
        <v>1</v>
      </c>
      <c r="B16" s="652"/>
      <c r="C16" s="652"/>
      <c r="D16" s="652"/>
      <c r="E16" s="652"/>
      <c r="F16" s="652"/>
      <c r="G16" s="652"/>
      <c r="H16" s="652"/>
      <c r="I16" s="652"/>
      <c r="J16" s="652"/>
    </row>
    <row r="17" spans="1:10" ht="49.5" customHeight="1">
      <c r="A17" s="1">
        <v>1</v>
      </c>
      <c r="B17" s="652"/>
      <c r="C17" s="652"/>
      <c r="D17" s="652"/>
      <c r="E17" s="652"/>
      <c r="F17" s="652"/>
      <c r="G17" s="652"/>
      <c r="H17" s="652"/>
      <c r="I17" s="652"/>
      <c r="J17" s="652"/>
    </row>
    <row r="18" spans="1:10" ht="49.5" customHeight="1">
      <c r="A18" s="1">
        <v>1</v>
      </c>
      <c r="B18" s="652"/>
      <c r="C18" s="652"/>
      <c r="D18" s="652"/>
      <c r="E18" s="652"/>
      <c r="F18" s="652"/>
      <c r="G18" s="652"/>
      <c r="H18" s="652"/>
      <c r="I18" s="652"/>
      <c r="J18" s="652"/>
    </row>
    <row r="19" spans="1:10" ht="49.5" customHeight="1">
      <c r="A19" s="1">
        <v>1</v>
      </c>
      <c r="B19" s="652"/>
      <c r="C19" s="652"/>
      <c r="D19" s="652"/>
      <c r="E19" s="652"/>
      <c r="F19" s="652"/>
      <c r="G19" s="652"/>
      <c r="H19" s="652"/>
      <c r="I19" s="652"/>
      <c r="J19" s="652"/>
    </row>
    <row r="22" spans="1:8" s="174" customFormat="1" ht="12.75" customHeight="1">
      <c r="A22" s="269"/>
      <c r="B22" s="203"/>
      <c r="C22" s="203"/>
      <c r="D22" s="203"/>
      <c r="E22" s="203"/>
      <c r="H22" s="269"/>
    </row>
    <row r="23" spans="2:10" s="174" customFormat="1" ht="15" customHeight="1">
      <c r="B23" s="203"/>
      <c r="C23" s="203"/>
      <c r="D23" s="203"/>
      <c r="E23" s="203"/>
      <c r="F23" s="622" t="s">
        <v>5</v>
      </c>
      <c r="G23" s="622"/>
      <c r="I23" s="623" t="str">
        <f>'N1'!$F$9</f>
        <v>Þ³Ñ»Ý êï»÷³ÝÛ³Ý</v>
      </c>
      <c r="J23" s="623"/>
    </row>
    <row r="24" spans="2:10" s="174" customFormat="1" ht="22.5" customHeight="1">
      <c r="B24" s="203"/>
      <c r="C24" s="203"/>
      <c r="D24" s="203"/>
      <c r="E24" s="258" t="s">
        <v>6</v>
      </c>
      <c r="F24" s="203"/>
      <c r="I24" s="591" t="s">
        <v>7</v>
      </c>
      <c r="J24" s="591"/>
    </row>
    <row r="25" spans="5:10" s="174" customFormat="1" ht="15" customHeight="1">
      <c r="E25" s="262"/>
      <c r="F25" s="622" t="s">
        <v>9</v>
      </c>
      <c r="G25" s="622"/>
      <c r="H25" s="622"/>
      <c r="I25" s="595" t="str">
        <f>'N1'!$F$12</f>
        <v>²ñÃáõñ Ø³ñïÇñáëÛ³Ý</v>
      </c>
      <c r="J25" s="595"/>
    </row>
    <row r="26" spans="6:10" s="174" customFormat="1" ht="12.75">
      <c r="F26" s="203"/>
      <c r="G26" s="203"/>
      <c r="I26" s="591" t="s">
        <v>7</v>
      </c>
      <c r="J26" s="591"/>
    </row>
  </sheetData>
  <sheetProtection password="DFAF" sheet="1" objects="1" scenarios="1"/>
  <mergeCells count="21">
    <mergeCell ref="I25:J25"/>
    <mergeCell ref="I26:J26"/>
    <mergeCell ref="F25:H25"/>
    <mergeCell ref="B19:J19"/>
    <mergeCell ref="B2:J2"/>
    <mergeCell ref="F23:G23"/>
    <mergeCell ref="I23:J23"/>
    <mergeCell ref="B13:J13"/>
    <mergeCell ref="B11:J11"/>
    <mergeCell ref="B7:J7"/>
    <mergeCell ref="B8:J8"/>
    <mergeCell ref="B4:J5"/>
    <mergeCell ref="B9:J9"/>
    <mergeCell ref="B10:J10"/>
    <mergeCell ref="I24:J24"/>
    <mergeCell ref="B18:J18"/>
    <mergeCell ref="B15:J15"/>
    <mergeCell ref="B14:J14"/>
    <mergeCell ref="B17:J17"/>
    <mergeCell ref="B16:J16"/>
    <mergeCell ref="B12:J12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P38"/>
  <sheetViews>
    <sheetView showGridLines="0" showRowColHeaders="0" tabSelected="1" zoomScalePageLayoutView="0" workbookViewId="0" topLeftCell="B14">
      <selection activeCell="H22" sqref="H22"/>
    </sheetView>
  </sheetViews>
  <sheetFormatPr defaultColWidth="9.00390625" defaultRowHeight="12.75"/>
  <cols>
    <col min="1" max="1" width="4.125" style="174" hidden="1" customWidth="1"/>
    <col min="2" max="2" width="9.125" style="174" customWidth="1"/>
    <col min="3" max="3" width="12.375" style="174" customWidth="1"/>
    <col min="4" max="4" width="4.00390625" style="174" customWidth="1"/>
    <col min="5" max="7" width="9.125" style="174" customWidth="1"/>
    <col min="8" max="8" width="9.75390625" style="174" customWidth="1"/>
    <col min="9" max="9" width="9.00390625" style="174" customWidth="1"/>
    <col min="10" max="10" width="1.00390625" style="174" customWidth="1"/>
    <col min="11" max="11" width="9.125" style="174" customWidth="1"/>
    <col min="12" max="12" width="6.375" style="174" customWidth="1"/>
    <col min="13" max="13" width="1.00390625" style="174" customWidth="1"/>
    <col min="14" max="14" width="2.125" style="174" customWidth="1"/>
    <col min="15" max="16384" width="9.125" style="174" customWidth="1"/>
  </cols>
  <sheetData>
    <row r="1" spans="2:14" ht="12.75" hidden="1">
      <c r="B1" s="503" t="s">
        <v>528</v>
      </c>
      <c r="N1" s="504" t="s">
        <v>529</v>
      </c>
    </row>
    <row r="2" spans="1:16" ht="12" customHeight="1">
      <c r="A2" s="172"/>
      <c r="B2" s="173"/>
      <c r="E2" s="586" t="s">
        <v>0</v>
      </c>
      <c r="F2" s="586"/>
      <c r="G2" s="586"/>
      <c r="H2" s="586"/>
      <c r="I2" s="586"/>
      <c r="J2" s="586"/>
      <c r="K2" s="586"/>
      <c r="L2" s="586"/>
      <c r="M2" s="586"/>
      <c r="N2" s="172"/>
      <c r="O2" s="175"/>
      <c r="P2" s="172"/>
    </row>
    <row r="3" spans="1:16" ht="12" customHeight="1">
      <c r="A3" s="176"/>
      <c r="C3" s="177"/>
      <c r="E3" s="586" t="s">
        <v>1</v>
      </c>
      <c r="F3" s="586"/>
      <c r="G3" s="586"/>
      <c r="H3" s="586"/>
      <c r="I3" s="586"/>
      <c r="J3" s="586"/>
      <c r="K3" s="586"/>
      <c r="L3" s="586"/>
      <c r="M3" s="586"/>
      <c r="N3" s="176"/>
      <c r="O3" s="176"/>
      <c r="P3" s="176"/>
    </row>
    <row r="4" spans="1:16" ht="12" customHeight="1">
      <c r="A4" s="178"/>
      <c r="B4" s="179"/>
      <c r="E4" s="586" t="s">
        <v>2</v>
      </c>
      <c r="F4" s="586"/>
      <c r="G4" s="586"/>
      <c r="H4" s="586"/>
      <c r="I4" s="586"/>
      <c r="J4" s="586"/>
      <c r="K4" s="586"/>
      <c r="L4" s="586"/>
      <c r="M4" s="586"/>
      <c r="N4" s="180"/>
      <c r="O4" s="178"/>
      <c r="P4" s="178"/>
    </row>
    <row r="5" spans="1:16" ht="18" customHeight="1">
      <c r="A5" s="181"/>
      <c r="B5" s="182"/>
      <c r="C5" s="183"/>
      <c r="D5" s="183"/>
      <c r="E5" s="184"/>
      <c r="F5" s="185"/>
      <c r="G5" s="185"/>
      <c r="H5" s="181"/>
      <c r="I5" s="186"/>
      <c r="J5" s="181"/>
      <c r="K5" s="185"/>
      <c r="L5" s="187"/>
      <c r="M5" s="187"/>
      <c r="N5" s="181"/>
      <c r="O5" s="181"/>
      <c r="P5" s="181"/>
    </row>
    <row r="6" spans="5:15" ht="12" customHeight="1">
      <c r="E6" s="586" t="s">
        <v>3</v>
      </c>
      <c r="F6" s="586"/>
      <c r="G6" s="586"/>
      <c r="H6" s="586"/>
      <c r="I6" s="586"/>
      <c r="J6" s="586"/>
      <c r="K6" s="586"/>
      <c r="L6" s="586"/>
      <c r="M6" s="586"/>
      <c r="N6" s="172"/>
      <c r="O6" s="181"/>
    </row>
    <row r="7" spans="5:15" ht="12" customHeight="1">
      <c r="E7" s="586" t="s">
        <v>4</v>
      </c>
      <c r="F7" s="586"/>
      <c r="G7" s="586"/>
      <c r="H7" s="586"/>
      <c r="I7" s="586"/>
      <c r="J7" s="586"/>
      <c r="K7" s="586"/>
      <c r="L7" s="586"/>
      <c r="M7" s="586"/>
      <c r="N7" s="172"/>
      <c r="O7" s="181"/>
    </row>
    <row r="8" spans="10:14" ht="12" customHeight="1">
      <c r="J8" s="188"/>
      <c r="N8" s="188"/>
    </row>
    <row r="9" spans="9:13" ht="16.5">
      <c r="I9" s="189"/>
      <c r="K9" s="585" t="s">
        <v>98</v>
      </c>
      <c r="L9" s="585"/>
      <c r="M9" s="585"/>
    </row>
    <row r="10" ht="12.75">
      <c r="I10" s="189"/>
    </row>
    <row r="11" spans="1:16" ht="14.25">
      <c r="A11" s="190"/>
      <c r="H11" s="190"/>
      <c r="O11" s="190"/>
      <c r="P11" s="190"/>
    </row>
    <row r="12" ht="71.25" customHeight="1">
      <c r="L12" s="191"/>
    </row>
    <row r="13" spans="2:14" ht="21.75" customHeight="1">
      <c r="B13" s="569" t="s">
        <v>99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192"/>
    </row>
    <row r="14" spans="2:14" ht="21.75" customHeight="1">
      <c r="B14" s="587" t="s">
        <v>100</v>
      </c>
      <c r="C14" s="587"/>
      <c r="D14" s="587"/>
      <c r="E14" s="587"/>
      <c r="F14" s="587"/>
      <c r="G14" s="587"/>
      <c r="H14" s="587"/>
      <c r="I14" s="587"/>
      <c r="J14" s="587"/>
      <c r="K14" s="587"/>
      <c r="L14" s="587"/>
      <c r="M14" s="587"/>
      <c r="N14" s="192"/>
    </row>
    <row r="15" spans="1:16" ht="12.75">
      <c r="A15" s="193"/>
      <c r="H15" s="193"/>
      <c r="O15" s="193"/>
      <c r="P15" s="193"/>
    </row>
    <row r="16" spans="5:9" ht="15.75" customHeight="1">
      <c r="E16" s="194"/>
      <c r="F16" s="534" t="s">
        <v>578</v>
      </c>
      <c r="G16" s="534"/>
      <c r="H16" s="534"/>
      <c r="I16" s="534"/>
    </row>
    <row r="17" spans="6:11" ht="12.75" customHeight="1">
      <c r="F17" s="570" t="s">
        <v>101</v>
      </c>
      <c r="G17" s="570"/>
      <c r="H17" s="570"/>
      <c r="I17" s="570"/>
      <c r="J17" s="195"/>
      <c r="K17" s="195"/>
    </row>
    <row r="18" spans="5:14" ht="16.5" customHeight="1">
      <c r="E18" s="535"/>
      <c r="F18" s="535"/>
      <c r="G18" s="535"/>
      <c r="H18" s="535"/>
      <c r="I18" s="535"/>
      <c r="J18" s="535"/>
      <c r="K18" s="535"/>
      <c r="L18" s="535"/>
      <c r="M18" s="535"/>
      <c r="N18" s="196"/>
    </row>
    <row r="19" spans="5:14" ht="12.75" customHeight="1">
      <c r="E19" s="535"/>
      <c r="F19" s="535"/>
      <c r="G19" s="535"/>
      <c r="H19" s="535"/>
      <c r="I19" s="535"/>
      <c r="J19" s="535"/>
      <c r="K19" s="535"/>
      <c r="L19" s="535"/>
      <c r="M19" s="535"/>
      <c r="N19" s="196"/>
    </row>
    <row r="21" spans="10:14" ht="21" customHeight="1">
      <c r="J21" s="196"/>
      <c r="K21" s="196"/>
      <c r="N21" s="196"/>
    </row>
    <row r="22" spans="9:13" ht="11.25" customHeight="1">
      <c r="I22" s="188"/>
      <c r="K22" s="570" t="s">
        <v>13</v>
      </c>
      <c r="L22" s="570"/>
      <c r="M22" s="570"/>
    </row>
    <row r="23" spans="5:9" ht="9" customHeight="1">
      <c r="E23" s="574" t="str">
        <f>'N1'!$N$25</f>
        <v>§ì²ÈÈºîî²¦ êäÀ</v>
      </c>
      <c r="F23" s="574"/>
      <c r="G23" s="574"/>
      <c r="H23" s="574"/>
      <c r="I23" s="574"/>
    </row>
    <row r="24" spans="2:14" ht="19.5" customHeight="1">
      <c r="B24" s="571" t="s">
        <v>14</v>
      </c>
      <c r="C24" s="571"/>
      <c r="D24" s="571"/>
      <c r="E24" s="575"/>
      <c r="F24" s="575"/>
      <c r="G24" s="575"/>
      <c r="H24" s="575"/>
      <c r="I24" s="575"/>
      <c r="J24" s="197"/>
      <c r="K24" s="582" t="str">
        <f>'N1'!$T$26</f>
        <v>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L24" s="583"/>
      <c r="M24" s="584"/>
      <c r="N24" s="198"/>
    </row>
    <row r="25" spans="9:13" ht="19.5" customHeight="1">
      <c r="I25" s="188"/>
      <c r="K25" s="199"/>
      <c r="L25" s="199"/>
      <c r="M25" s="199"/>
    </row>
    <row r="26" spans="2:14" ht="19.5" customHeight="1">
      <c r="B26" s="571" t="s">
        <v>16</v>
      </c>
      <c r="C26" s="571"/>
      <c r="D26" s="571"/>
      <c r="E26" s="576" t="str">
        <f>'N1'!$N$28</f>
        <v>Ü»ñÙáõÍáõÙ, ³ñï³¹ñáõÃÛáõÝ, Ñ³ë³ñ³Ï³Ï³Ý ëÝáõÝ¹</v>
      </c>
      <c r="F26" s="576"/>
      <c r="G26" s="576"/>
      <c r="H26" s="576"/>
      <c r="I26" s="576"/>
      <c r="J26" s="197"/>
      <c r="K26" s="581">
        <f>'N1'!$T$28</f>
        <v>0</v>
      </c>
      <c r="L26" s="581"/>
      <c r="M26" s="581"/>
      <c r="N26" s="198"/>
    </row>
    <row r="27" spans="2:15" ht="19.5" customHeight="1">
      <c r="B27" s="571" t="s">
        <v>17</v>
      </c>
      <c r="C27" s="571"/>
      <c r="D27" s="571"/>
      <c r="E27" s="573">
        <f>'N1'!$N$29</f>
        <v>0</v>
      </c>
      <c r="F27" s="573"/>
      <c r="G27" s="573"/>
      <c r="H27" s="573"/>
      <c r="I27" s="573"/>
      <c r="J27" s="200"/>
      <c r="K27" s="581">
        <f>'N1'!$T$29</f>
        <v>0</v>
      </c>
      <c r="L27" s="581"/>
      <c r="M27" s="581"/>
      <c r="N27" s="201"/>
      <c r="O27" s="202"/>
    </row>
    <row r="28" spans="2:14" ht="19.5" customHeight="1">
      <c r="B28" s="203"/>
      <c r="C28" s="203"/>
      <c r="D28" s="203"/>
      <c r="E28" s="203"/>
      <c r="F28" s="203"/>
      <c r="G28" s="203"/>
      <c r="I28" s="203"/>
      <c r="J28" s="203"/>
      <c r="K28" s="204"/>
      <c r="L28" s="204"/>
      <c r="M28" s="204"/>
      <c r="N28" s="203"/>
    </row>
    <row r="29" spans="1:16" ht="19.5" customHeight="1">
      <c r="A29" s="205"/>
      <c r="B29" s="567" t="s">
        <v>18</v>
      </c>
      <c r="C29" s="567"/>
      <c r="D29" s="567"/>
      <c r="E29" s="567"/>
      <c r="F29" s="573">
        <f>'N1'!$O$31</f>
        <v>0</v>
      </c>
      <c r="G29" s="573"/>
      <c r="H29" s="573"/>
      <c r="I29" s="573"/>
      <c r="J29" s="206"/>
      <c r="K29" s="572" t="str">
        <f>'N1'!$T$31</f>
        <v>2711001163</v>
      </c>
      <c r="L29" s="572"/>
      <c r="M29" s="572"/>
      <c r="N29" s="207"/>
      <c r="O29" s="202"/>
      <c r="P29" s="205"/>
    </row>
    <row r="30" spans="1:16" ht="19.5" customHeight="1">
      <c r="A30" s="205"/>
      <c r="B30" s="203"/>
      <c r="C30" s="203"/>
      <c r="D30" s="203"/>
      <c r="E30" s="203"/>
      <c r="F30" s="203"/>
      <c r="G30" s="203"/>
      <c r="H30" s="205"/>
      <c r="I30" s="203"/>
      <c r="J30" s="208"/>
      <c r="K30" s="204"/>
      <c r="L30" s="204"/>
      <c r="M30" s="204"/>
      <c r="N30" s="208"/>
      <c r="O30" s="209"/>
      <c r="P30" s="205"/>
    </row>
    <row r="31" spans="2:14" ht="19.5" customHeight="1">
      <c r="B31" s="567" t="s">
        <v>19</v>
      </c>
      <c r="C31" s="567"/>
      <c r="D31" s="567"/>
      <c r="E31" s="567"/>
      <c r="F31" s="573">
        <f>'N1'!$O$33</f>
        <v>0</v>
      </c>
      <c r="G31" s="573"/>
      <c r="H31" s="573"/>
      <c r="I31" s="573"/>
      <c r="J31" s="210"/>
      <c r="K31" s="572" t="str">
        <f>'N1'!$T$33</f>
        <v>09416197</v>
      </c>
      <c r="L31" s="572"/>
      <c r="M31" s="572"/>
      <c r="N31" s="211"/>
    </row>
    <row r="32" spans="1:16" ht="19.5" customHeight="1">
      <c r="A32" s="205"/>
      <c r="B32" s="203"/>
      <c r="C32" s="203"/>
      <c r="D32" s="203"/>
      <c r="E32" s="203"/>
      <c r="F32" s="203"/>
      <c r="G32" s="203"/>
      <c r="H32" s="205"/>
      <c r="I32" s="212"/>
      <c r="J32" s="208"/>
      <c r="K32" s="212"/>
      <c r="L32" s="212"/>
      <c r="M32" s="208"/>
      <c r="N32" s="208"/>
      <c r="O32" s="209"/>
      <c r="P32" s="205"/>
    </row>
    <row r="33" spans="1:16" ht="19.5" customHeight="1">
      <c r="A33" s="205"/>
      <c r="B33" s="567" t="s">
        <v>20</v>
      </c>
      <c r="C33" s="567"/>
      <c r="D33" s="203"/>
      <c r="E33" s="576">
        <f>'N1'!$N$35</f>
        <v>0</v>
      </c>
      <c r="F33" s="576"/>
      <c r="G33" s="576"/>
      <c r="H33" s="576"/>
      <c r="I33" s="576"/>
      <c r="J33" s="208"/>
      <c r="K33" s="577" t="s">
        <v>21</v>
      </c>
      <c r="L33" s="577"/>
      <c r="M33" s="577"/>
      <c r="N33" s="207"/>
      <c r="O33" s="209"/>
      <c r="P33" s="205"/>
    </row>
    <row r="34" spans="1:16" ht="19.5" customHeight="1">
      <c r="A34" s="214"/>
      <c r="B34" s="203"/>
      <c r="C34" s="203"/>
      <c r="D34" s="203"/>
      <c r="E34" s="203"/>
      <c r="F34" s="203"/>
      <c r="G34" s="203"/>
      <c r="H34" s="214"/>
      <c r="I34" s="212"/>
      <c r="J34" s="212"/>
      <c r="K34" s="204"/>
      <c r="L34" s="204"/>
      <c r="M34" s="204"/>
      <c r="N34" s="212"/>
      <c r="O34" s="202"/>
      <c r="P34" s="214"/>
    </row>
    <row r="35" spans="1:16" ht="19.5" customHeight="1">
      <c r="A35" s="215"/>
      <c r="B35" s="567" t="s">
        <v>22</v>
      </c>
      <c r="C35" s="567"/>
      <c r="D35" s="568" t="str">
        <f>'N1'!$M$37</f>
        <v>ù. Î³å³Ý, ´³Õ³µ»ñ¹ 2³/2</v>
      </c>
      <c r="E35" s="568"/>
      <c r="F35" s="568"/>
      <c r="G35" s="568"/>
      <c r="H35" s="568"/>
      <c r="I35" s="216" t="s">
        <v>23</v>
      </c>
      <c r="J35" s="217"/>
      <c r="K35" s="572">
        <f>'N1'!$T$37</f>
        <v>0</v>
      </c>
      <c r="L35" s="572"/>
      <c r="M35" s="572"/>
      <c r="N35" s="211"/>
      <c r="P35" s="215"/>
    </row>
    <row r="36" spans="1:16" ht="19.5" customHeight="1">
      <c r="A36" s="218"/>
      <c r="B36" s="203"/>
      <c r="C36" s="203"/>
      <c r="D36" s="203"/>
      <c r="E36" s="203"/>
      <c r="F36" s="203"/>
      <c r="G36" s="203"/>
      <c r="H36" s="218"/>
      <c r="I36" s="203"/>
      <c r="J36" s="212"/>
      <c r="K36" s="204"/>
      <c r="L36" s="204"/>
      <c r="M36" s="204"/>
      <c r="N36" s="212"/>
      <c r="O36" s="202"/>
      <c r="P36" s="218"/>
    </row>
    <row r="37" spans="1:16" ht="19.5" customHeight="1">
      <c r="A37" s="215"/>
      <c r="B37" s="567" t="s">
        <v>24</v>
      </c>
      <c r="C37" s="567"/>
      <c r="D37" s="579">
        <f>'N1'!$M$39</f>
        <v>0</v>
      </c>
      <c r="E37" s="579"/>
      <c r="F37" s="579"/>
      <c r="G37" s="579"/>
      <c r="H37" s="579"/>
      <c r="I37" s="219" t="s">
        <v>23</v>
      </c>
      <c r="J37" s="206"/>
      <c r="K37" s="580" t="str">
        <f>'N1'!$T$39</f>
        <v>467400</v>
      </c>
      <c r="L37" s="580"/>
      <c r="M37" s="580"/>
      <c r="N37" s="203"/>
      <c r="P37" s="215"/>
    </row>
    <row r="38" spans="1:16" ht="19.5" customHeight="1">
      <c r="A38" s="215"/>
      <c r="B38" s="578" t="s">
        <v>25</v>
      </c>
      <c r="C38" s="578"/>
      <c r="D38" s="220"/>
      <c r="F38" s="212"/>
      <c r="G38" s="212"/>
      <c r="H38" s="215"/>
      <c r="N38" s="208"/>
      <c r="O38" s="202"/>
      <c r="P38" s="215"/>
    </row>
  </sheetData>
  <sheetProtection password="DFAF" sheet="1" objects="1" scenarios="1"/>
  <mergeCells count="37">
    <mergeCell ref="E18:M19"/>
    <mergeCell ref="K9:M9"/>
    <mergeCell ref="E7:M7"/>
    <mergeCell ref="B14:M14"/>
    <mergeCell ref="E2:M2"/>
    <mergeCell ref="E3:M3"/>
    <mergeCell ref="E4:M4"/>
    <mergeCell ref="E6:M6"/>
    <mergeCell ref="B37:C37"/>
    <mergeCell ref="B38:C38"/>
    <mergeCell ref="D37:H37"/>
    <mergeCell ref="K37:M37"/>
    <mergeCell ref="K22:M22"/>
    <mergeCell ref="K26:M26"/>
    <mergeCell ref="K27:M27"/>
    <mergeCell ref="K29:M29"/>
    <mergeCell ref="K24:M24"/>
    <mergeCell ref="B31:E31"/>
    <mergeCell ref="K35:M35"/>
    <mergeCell ref="F29:I29"/>
    <mergeCell ref="E23:I24"/>
    <mergeCell ref="F31:I31"/>
    <mergeCell ref="E33:I33"/>
    <mergeCell ref="E26:I26"/>
    <mergeCell ref="K31:M31"/>
    <mergeCell ref="K33:M33"/>
    <mergeCell ref="E27:I27"/>
    <mergeCell ref="B35:C35"/>
    <mergeCell ref="D35:H35"/>
    <mergeCell ref="B13:M13"/>
    <mergeCell ref="F17:I17"/>
    <mergeCell ref="F16:I16"/>
    <mergeCell ref="B26:D26"/>
    <mergeCell ref="B24:D24"/>
    <mergeCell ref="B33:C33"/>
    <mergeCell ref="B27:D27"/>
    <mergeCell ref="B29:E29"/>
  </mergeCells>
  <printOptions/>
  <pageMargins left="1.02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:Q45"/>
  <sheetViews>
    <sheetView showGridLines="0" showRowColHeaders="0" zoomScalePageLayoutView="0" workbookViewId="0" topLeftCell="B11">
      <selection activeCell="I21" sqref="I21"/>
    </sheetView>
  </sheetViews>
  <sheetFormatPr defaultColWidth="9.00390625" defaultRowHeight="12.75"/>
  <cols>
    <col min="1" max="1" width="3.375" style="221" hidden="1" customWidth="1"/>
    <col min="2" max="2" width="9.375" style="174" customWidth="1"/>
    <col min="3" max="3" width="27.875" style="174" customWidth="1"/>
    <col min="4" max="4" width="4.25390625" style="174" customWidth="1"/>
    <col min="5" max="5" width="1.00390625" style="223" customWidth="1"/>
    <col min="6" max="6" width="12.75390625" style="174" customWidth="1"/>
    <col min="7" max="8" width="1.00390625" style="223" customWidth="1"/>
    <col min="9" max="9" width="12.75390625" style="174" customWidth="1"/>
    <col min="10" max="11" width="1.00390625" style="223" customWidth="1"/>
    <col min="12" max="12" width="12.75390625" style="174" customWidth="1"/>
    <col min="13" max="14" width="1.00390625" style="223" customWidth="1"/>
    <col min="15" max="15" width="12.75390625" style="174" customWidth="1"/>
    <col min="16" max="16" width="1.25" style="223" customWidth="1"/>
    <col min="17" max="17" width="1.75390625" style="223" customWidth="1"/>
    <col min="18" max="16384" width="9.125" style="224" customWidth="1"/>
  </cols>
  <sheetData>
    <row r="1" spans="2:17" ht="46.5" customHeight="1" hidden="1" thickBot="1">
      <c r="B1" s="505" t="s">
        <v>528</v>
      </c>
      <c r="C1" s="506"/>
      <c r="D1" s="507"/>
      <c r="E1" s="508"/>
      <c r="F1" s="509"/>
      <c r="G1" s="508"/>
      <c r="H1" s="508"/>
      <c r="I1" s="509"/>
      <c r="J1" s="508"/>
      <c r="K1" s="508"/>
      <c r="L1" s="509"/>
      <c r="M1" s="508"/>
      <c r="N1" s="508"/>
      <c r="O1" s="509"/>
      <c r="P1" s="508" t="s">
        <v>529</v>
      </c>
      <c r="Q1" s="510"/>
    </row>
    <row r="2" spans="2:16" ht="21.75" customHeight="1">
      <c r="B2" s="600" t="s">
        <v>102</v>
      </c>
      <c r="C2" s="600"/>
      <c r="D2" s="589" t="s">
        <v>27</v>
      </c>
      <c r="E2" s="603" t="s">
        <v>103</v>
      </c>
      <c r="F2" s="604"/>
      <c r="G2" s="605"/>
      <c r="H2" s="603" t="s">
        <v>104</v>
      </c>
      <c r="I2" s="604"/>
      <c r="J2" s="605"/>
      <c r="K2" s="603" t="s">
        <v>105</v>
      </c>
      <c r="L2" s="604"/>
      <c r="M2" s="605"/>
      <c r="N2" s="603" t="s">
        <v>106</v>
      </c>
      <c r="O2" s="604"/>
      <c r="P2" s="605"/>
    </row>
    <row r="3" spans="2:16" ht="29.25" customHeight="1">
      <c r="B3" s="600"/>
      <c r="C3" s="600"/>
      <c r="D3" s="590"/>
      <c r="E3" s="606"/>
      <c r="F3" s="607"/>
      <c r="G3" s="608"/>
      <c r="H3" s="606"/>
      <c r="I3" s="607"/>
      <c r="J3" s="608"/>
      <c r="K3" s="606"/>
      <c r="L3" s="607"/>
      <c r="M3" s="608"/>
      <c r="N3" s="606"/>
      <c r="O3" s="607"/>
      <c r="P3" s="608"/>
    </row>
    <row r="4" spans="2:16" ht="12.75">
      <c r="B4" s="599">
        <v>1</v>
      </c>
      <c r="C4" s="599"/>
      <c r="D4" s="225">
        <v>2</v>
      </c>
      <c r="E4" s="609">
        <v>3</v>
      </c>
      <c r="F4" s="610"/>
      <c r="G4" s="611"/>
      <c r="H4" s="609">
        <v>4</v>
      </c>
      <c r="I4" s="612"/>
      <c r="J4" s="612"/>
      <c r="K4" s="613">
        <v>5</v>
      </c>
      <c r="L4" s="612"/>
      <c r="M4" s="614"/>
      <c r="N4" s="613">
        <v>6</v>
      </c>
      <c r="O4" s="612"/>
      <c r="P4" s="611"/>
    </row>
    <row r="5" spans="2:17" ht="25.5" customHeight="1">
      <c r="B5" s="588" t="s">
        <v>107</v>
      </c>
      <c r="C5" s="588"/>
      <c r="D5" s="227" t="s">
        <v>34</v>
      </c>
      <c r="E5" s="228"/>
      <c r="F5" s="229">
        <f>1667887-83820</f>
        <v>1584067</v>
      </c>
      <c r="G5" s="230"/>
      <c r="H5" s="231"/>
      <c r="I5" s="229">
        <f>2258387-88098</f>
        <v>2170289</v>
      </c>
      <c r="J5" s="230"/>
      <c r="K5" s="231"/>
      <c r="L5" s="229">
        <v>873143</v>
      </c>
      <c r="M5" s="230"/>
      <c r="N5" s="228"/>
      <c r="O5" s="229">
        <v>1185557</v>
      </c>
      <c r="P5" s="230"/>
      <c r="Q5" s="232"/>
    </row>
    <row r="6" spans="2:17" ht="24.75" customHeight="1">
      <c r="B6" s="588" t="s">
        <v>108</v>
      </c>
      <c r="C6" s="588"/>
      <c r="D6" s="227" t="s">
        <v>37</v>
      </c>
      <c r="E6" s="228" t="s">
        <v>109</v>
      </c>
      <c r="F6" s="233">
        <f>1374462-73416</f>
        <v>1301046</v>
      </c>
      <c r="G6" s="230" t="s">
        <v>110</v>
      </c>
      <c r="H6" s="231" t="s">
        <v>109</v>
      </c>
      <c r="I6" s="233">
        <f>1774680-78002</f>
        <v>1696678</v>
      </c>
      <c r="J6" s="230" t="s">
        <v>110</v>
      </c>
      <c r="K6" s="231" t="s">
        <v>109</v>
      </c>
      <c r="L6" s="233">
        <v>722891</v>
      </c>
      <c r="M6" s="230" t="s">
        <v>110</v>
      </c>
      <c r="N6" s="228" t="s">
        <v>109</v>
      </c>
      <c r="O6" s="233">
        <v>1018397</v>
      </c>
      <c r="P6" s="230" t="s">
        <v>110</v>
      </c>
      <c r="Q6" s="232"/>
    </row>
    <row r="7" spans="2:17" ht="12.75" customHeight="1">
      <c r="B7" s="588" t="s">
        <v>111</v>
      </c>
      <c r="C7" s="588"/>
      <c r="D7" s="227" t="s">
        <v>40</v>
      </c>
      <c r="E7" s="228"/>
      <c r="F7" s="234">
        <f>F5-F6</f>
        <v>283021</v>
      </c>
      <c r="G7" s="235"/>
      <c r="H7" s="236"/>
      <c r="I7" s="234">
        <f>I5-I6</f>
        <v>473611</v>
      </c>
      <c r="J7" s="235"/>
      <c r="K7" s="236"/>
      <c r="L7" s="234">
        <f>L5-L6</f>
        <v>150252</v>
      </c>
      <c r="M7" s="235"/>
      <c r="N7" s="511"/>
      <c r="O7" s="234">
        <f>O5-O6</f>
        <v>167160</v>
      </c>
      <c r="P7" s="230"/>
      <c r="Q7" s="232"/>
    </row>
    <row r="8" spans="2:17" ht="12.75" customHeight="1">
      <c r="B8" s="588" t="s">
        <v>112</v>
      </c>
      <c r="C8" s="588"/>
      <c r="D8" s="227" t="s">
        <v>43</v>
      </c>
      <c r="E8" s="228" t="s">
        <v>109</v>
      </c>
      <c r="F8" s="233">
        <v>132434</v>
      </c>
      <c r="G8" s="230" t="s">
        <v>110</v>
      </c>
      <c r="H8" s="231" t="s">
        <v>109</v>
      </c>
      <c r="I8" s="233">
        <v>180037</v>
      </c>
      <c r="J8" s="230" t="s">
        <v>110</v>
      </c>
      <c r="K8" s="231" t="s">
        <v>109</v>
      </c>
      <c r="L8" s="233">
        <v>64484</v>
      </c>
      <c r="M8" s="230" t="s">
        <v>110</v>
      </c>
      <c r="N8" s="228" t="s">
        <v>109</v>
      </c>
      <c r="O8" s="233">
        <f>79782-54</f>
        <v>79728</v>
      </c>
      <c r="P8" s="230" t="s">
        <v>110</v>
      </c>
      <c r="Q8" s="232"/>
    </row>
    <row r="9" spans="2:17" ht="12.75" customHeight="1">
      <c r="B9" s="588" t="s">
        <v>113</v>
      </c>
      <c r="C9" s="588"/>
      <c r="D9" s="227" t="s">
        <v>46</v>
      </c>
      <c r="E9" s="228" t="s">
        <v>109</v>
      </c>
      <c r="F9" s="233">
        <v>71305</v>
      </c>
      <c r="G9" s="230" t="s">
        <v>110</v>
      </c>
      <c r="H9" s="231" t="s">
        <v>109</v>
      </c>
      <c r="I9" s="233">
        <f>146323+15</f>
        <v>146338</v>
      </c>
      <c r="J9" s="230" t="s">
        <v>110</v>
      </c>
      <c r="K9" s="231" t="s">
        <v>109</v>
      </c>
      <c r="L9" s="233">
        <v>44863</v>
      </c>
      <c r="M9" s="230" t="s">
        <v>110</v>
      </c>
      <c r="N9" s="228" t="s">
        <v>109</v>
      </c>
      <c r="O9" s="233">
        <f>48222-286+15</f>
        <v>47951</v>
      </c>
      <c r="P9" s="230" t="s">
        <v>110</v>
      </c>
      <c r="Q9" s="232"/>
    </row>
    <row r="10" spans="2:17" ht="24.75" customHeight="1">
      <c r="B10" s="588" t="s">
        <v>114</v>
      </c>
      <c r="C10" s="588"/>
      <c r="D10" s="227" t="s">
        <v>49</v>
      </c>
      <c r="E10" s="228"/>
      <c r="F10" s="234">
        <f>F7-F8-F9</f>
        <v>79282</v>
      </c>
      <c r="G10" s="235"/>
      <c r="H10" s="236"/>
      <c r="I10" s="234">
        <f>I7-I8-I9</f>
        <v>147236</v>
      </c>
      <c r="J10" s="235"/>
      <c r="K10" s="236"/>
      <c r="L10" s="234">
        <f>L7-L8-L9</f>
        <v>40905</v>
      </c>
      <c r="M10" s="235"/>
      <c r="N10" s="511"/>
      <c r="O10" s="234">
        <f>O7-O8-O9</f>
        <v>39481</v>
      </c>
      <c r="P10" s="230"/>
      <c r="Q10" s="232"/>
    </row>
    <row r="11" spans="2:17" ht="12.75" customHeight="1">
      <c r="B11" s="588" t="s">
        <v>115</v>
      </c>
      <c r="C11" s="588"/>
      <c r="D11" s="227" t="s">
        <v>52</v>
      </c>
      <c r="E11" s="228"/>
      <c r="F11" s="229">
        <v>8796</v>
      </c>
      <c r="G11" s="230"/>
      <c r="H11" s="231"/>
      <c r="I11" s="229">
        <v>13525</v>
      </c>
      <c r="J11" s="230"/>
      <c r="K11" s="231"/>
      <c r="L11" s="229">
        <v>4717</v>
      </c>
      <c r="M11" s="230"/>
      <c r="N11" s="228"/>
      <c r="O11" s="229">
        <f>9232</f>
        <v>9232</v>
      </c>
      <c r="P11" s="230"/>
      <c r="Q11" s="232"/>
    </row>
    <row r="12" spans="2:17" ht="12.75" customHeight="1">
      <c r="B12" s="598"/>
      <c r="C12" s="598"/>
      <c r="D12" s="227" t="s">
        <v>53</v>
      </c>
      <c r="E12" s="228"/>
      <c r="F12" s="229"/>
      <c r="G12" s="230"/>
      <c r="H12" s="231"/>
      <c r="I12" s="229"/>
      <c r="J12" s="230"/>
      <c r="K12" s="231"/>
      <c r="L12" s="229"/>
      <c r="M12" s="230"/>
      <c r="N12" s="228"/>
      <c r="O12" s="229"/>
      <c r="P12" s="230"/>
      <c r="Q12" s="232"/>
    </row>
    <row r="13" spans="2:17" ht="12.75" customHeight="1">
      <c r="B13" s="598"/>
      <c r="C13" s="598"/>
      <c r="D13" s="227" t="s">
        <v>54</v>
      </c>
      <c r="E13" s="228"/>
      <c r="F13" s="229"/>
      <c r="G13" s="230"/>
      <c r="H13" s="231"/>
      <c r="I13" s="229"/>
      <c r="J13" s="230"/>
      <c r="K13" s="231"/>
      <c r="L13" s="229"/>
      <c r="M13" s="230"/>
      <c r="N13" s="228"/>
      <c r="O13" s="229"/>
      <c r="P13" s="230"/>
      <c r="Q13" s="232"/>
    </row>
    <row r="14" spans="1:17" ht="12.75" customHeight="1">
      <c r="A14" s="221">
        <v>1</v>
      </c>
      <c r="B14" s="598"/>
      <c r="C14" s="598"/>
      <c r="D14" s="237"/>
      <c r="E14" s="228"/>
      <c r="F14" s="229"/>
      <c r="G14" s="230"/>
      <c r="H14" s="231"/>
      <c r="I14" s="229"/>
      <c r="J14" s="230"/>
      <c r="K14" s="231"/>
      <c r="L14" s="229"/>
      <c r="M14" s="230"/>
      <c r="N14" s="228"/>
      <c r="O14" s="229"/>
      <c r="P14" s="230"/>
      <c r="Q14" s="232"/>
    </row>
    <row r="15" spans="2:17" ht="12.75" customHeight="1">
      <c r="B15" s="588" t="s">
        <v>116</v>
      </c>
      <c r="C15" s="588"/>
      <c r="D15" s="227" t="s">
        <v>65</v>
      </c>
      <c r="E15" s="228" t="s">
        <v>109</v>
      </c>
      <c r="F15" s="233">
        <v>39308</v>
      </c>
      <c r="G15" s="230" t="s">
        <v>110</v>
      </c>
      <c r="H15" s="231" t="s">
        <v>109</v>
      </c>
      <c r="I15" s="233">
        <v>172505</v>
      </c>
      <c r="J15" s="230" t="s">
        <v>110</v>
      </c>
      <c r="K15" s="231" t="s">
        <v>109</v>
      </c>
      <c r="L15" s="233">
        <v>28078</v>
      </c>
      <c r="M15" s="230" t="s">
        <v>110</v>
      </c>
      <c r="N15" s="228" t="s">
        <v>109</v>
      </c>
      <c r="O15" s="233">
        <f>21815-67</f>
        <v>21748</v>
      </c>
      <c r="P15" s="230" t="s">
        <v>110</v>
      </c>
      <c r="Q15" s="232"/>
    </row>
    <row r="16" spans="2:17" ht="12.75" customHeight="1">
      <c r="B16" s="598" t="s">
        <v>572</v>
      </c>
      <c r="C16" s="598"/>
      <c r="D16" s="227" t="s">
        <v>117</v>
      </c>
      <c r="E16" s="228"/>
      <c r="F16" s="229"/>
      <c r="G16" s="230"/>
      <c r="H16" s="231"/>
      <c r="I16" s="229"/>
      <c r="J16" s="230"/>
      <c r="K16" s="231"/>
      <c r="L16" s="229"/>
      <c r="M16" s="230"/>
      <c r="N16" s="228"/>
      <c r="O16" s="229"/>
      <c r="P16" s="230"/>
      <c r="Q16" s="232"/>
    </row>
    <row r="17" spans="2:17" ht="12.75" customHeight="1">
      <c r="B17" s="598"/>
      <c r="C17" s="598"/>
      <c r="D17" s="227" t="s">
        <v>118</v>
      </c>
      <c r="E17" s="228"/>
      <c r="F17" s="229"/>
      <c r="G17" s="230"/>
      <c r="H17" s="231"/>
      <c r="I17" s="229"/>
      <c r="J17" s="230"/>
      <c r="K17" s="231"/>
      <c r="L17" s="229"/>
      <c r="M17" s="230"/>
      <c r="N17" s="228"/>
      <c r="O17" s="229"/>
      <c r="P17" s="230"/>
      <c r="Q17" s="232"/>
    </row>
    <row r="18" spans="1:17" ht="12.75" customHeight="1">
      <c r="A18" s="221">
        <v>1</v>
      </c>
      <c r="B18" s="598"/>
      <c r="C18" s="598"/>
      <c r="D18" s="237"/>
      <c r="E18" s="228"/>
      <c r="F18" s="229"/>
      <c r="G18" s="230"/>
      <c r="H18" s="231"/>
      <c r="I18" s="229"/>
      <c r="J18" s="230"/>
      <c r="K18" s="231"/>
      <c r="L18" s="229"/>
      <c r="M18" s="230"/>
      <c r="N18" s="228"/>
      <c r="O18" s="229"/>
      <c r="P18" s="230"/>
      <c r="Q18" s="232"/>
    </row>
    <row r="19" spans="2:17" ht="12.75" customHeight="1">
      <c r="B19" s="601" t="s">
        <v>119</v>
      </c>
      <c r="C19" s="602"/>
      <c r="D19" s="239" t="s">
        <v>69</v>
      </c>
      <c r="E19" s="240"/>
      <c r="F19" s="234">
        <f>F10+F11-F15</f>
        <v>48770</v>
      </c>
      <c r="G19" s="241"/>
      <c r="H19" s="242"/>
      <c r="I19" s="234">
        <f>I10+I11-I15</f>
        <v>-11744</v>
      </c>
      <c r="J19" s="241"/>
      <c r="K19" s="242"/>
      <c r="L19" s="234">
        <f>L10+L11-L15</f>
        <v>17544</v>
      </c>
      <c r="M19" s="241"/>
      <c r="N19" s="512"/>
      <c r="O19" s="234">
        <f>O10+O11-O15</f>
        <v>26965</v>
      </c>
      <c r="P19" s="230"/>
      <c r="Q19" s="232"/>
    </row>
    <row r="20" spans="2:17" ht="12.75" customHeight="1">
      <c r="B20" s="588" t="s">
        <v>120</v>
      </c>
      <c r="C20" s="588"/>
      <c r="D20" s="227">
        <v>100</v>
      </c>
      <c r="E20" s="228" t="s">
        <v>109</v>
      </c>
      <c r="F20" s="233">
        <v>94892</v>
      </c>
      <c r="G20" s="230" t="s">
        <v>110</v>
      </c>
      <c r="H20" s="231" t="s">
        <v>109</v>
      </c>
      <c r="I20" s="233">
        <f>282390+4586-3378</f>
        <v>283598</v>
      </c>
      <c r="J20" s="230" t="s">
        <v>110</v>
      </c>
      <c r="K20" s="231" t="s">
        <v>109</v>
      </c>
      <c r="L20" s="233">
        <v>49638</v>
      </c>
      <c r="M20" s="230" t="s">
        <v>110</v>
      </c>
      <c r="N20" s="228" t="s">
        <v>109</v>
      </c>
      <c r="O20" s="233">
        <f>147830+4586-3378</f>
        <v>149038</v>
      </c>
      <c r="P20" s="230" t="s">
        <v>110</v>
      </c>
      <c r="Q20" s="232"/>
    </row>
    <row r="21" spans="2:17" ht="26.25" customHeight="1">
      <c r="B21" s="588" t="s">
        <v>121</v>
      </c>
      <c r="C21" s="588"/>
      <c r="D21" s="227">
        <v>110</v>
      </c>
      <c r="E21" s="228"/>
      <c r="F21" s="229"/>
      <c r="G21" s="230"/>
      <c r="H21" s="231"/>
      <c r="I21" s="229"/>
      <c r="J21" s="230"/>
      <c r="K21" s="231"/>
      <c r="L21" s="229"/>
      <c r="M21" s="230"/>
      <c r="N21" s="228"/>
      <c r="O21" s="229"/>
      <c r="P21" s="230"/>
      <c r="Q21" s="232"/>
    </row>
    <row r="22" spans="2:17" ht="46.5" customHeight="1">
      <c r="B22" s="588" t="s">
        <v>122</v>
      </c>
      <c r="C22" s="588"/>
      <c r="D22" s="227">
        <v>120</v>
      </c>
      <c r="E22" s="228"/>
      <c r="F22" s="229">
        <v>10404</v>
      </c>
      <c r="G22" s="230"/>
      <c r="H22" s="231"/>
      <c r="I22" s="229">
        <v>152074</v>
      </c>
      <c r="J22" s="230"/>
      <c r="K22" s="231"/>
      <c r="L22" s="229"/>
      <c r="M22" s="230"/>
      <c r="N22" s="228"/>
      <c r="O22" s="229"/>
      <c r="P22" s="230"/>
      <c r="Q22" s="232"/>
    </row>
    <row r="23" spans="2:17" ht="29.25" customHeight="1">
      <c r="B23" s="588" t="s">
        <v>123</v>
      </c>
      <c r="C23" s="588"/>
      <c r="D23" s="227">
        <v>130</v>
      </c>
      <c r="E23" s="228"/>
      <c r="F23" s="229">
        <v>108378</v>
      </c>
      <c r="G23" s="230"/>
      <c r="H23" s="231"/>
      <c r="I23" s="229">
        <f>163964-141978</f>
        <v>21986</v>
      </c>
      <c r="J23" s="230"/>
      <c r="K23" s="231"/>
      <c r="L23" s="229">
        <v>82659</v>
      </c>
      <c r="M23" s="230"/>
      <c r="N23" s="228"/>
      <c r="O23" s="229">
        <v>150784</v>
      </c>
      <c r="P23" s="230"/>
      <c r="Q23" s="232"/>
    </row>
    <row r="24" spans="2:17" ht="12.75" customHeight="1">
      <c r="B24" s="598" t="s">
        <v>573</v>
      </c>
      <c r="C24" s="598"/>
      <c r="D24" s="227">
        <v>131</v>
      </c>
      <c r="E24" s="228"/>
      <c r="F24" s="229"/>
      <c r="G24" s="230"/>
      <c r="H24" s="231"/>
      <c r="I24" s="229"/>
      <c r="J24" s="230"/>
      <c r="K24" s="231"/>
      <c r="L24" s="229"/>
      <c r="M24" s="230"/>
      <c r="N24" s="228"/>
      <c r="O24" s="229"/>
      <c r="P24" s="230"/>
      <c r="Q24" s="232"/>
    </row>
    <row r="25" spans="1:17" ht="12.75" customHeight="1">
      <c r="A25" s="221">
        <v>1</v>
      </c>
      <c r="B25" s="598"/>
      <c r="C25" s="598"/>
      <c r="D25" s="237"/>
      <c r="E25" s="228"/>
      <c r="F25" s="229"/>
      <c r="G25" s="230"/>
      <c r="H25" s="231"/>
      <c r="I25" s="229"/>
      <c r="J25" s="230"/>
      <c r="K25" s="231"/>
      <c r="L25" s="229"/>
      <c r="M25" s="230"/>
      <c r="N25" s="228"/>
      <c r="O25" s="229"/>
      <c r="P25" s="230"/>
      <c r="Q25" s="232"/>
    </row>
    <row r="26" spans="2:17" ht="12.75" customHeight="1">
      <c r="B26" s="588" t="s">
        <v>124</v>
      </c>
      <c r="C26" s="588"/>
      <c r="D26" s="227">
        <v>140</v>
      </c>
      <c r="E26" s="228"/>
      <c r="F26" s="234">
        <f>F19-F20+F21+F22+F23</f>
        <v>72660</v>
      </c>
      <c r="G26" s="235"/>
      <c r="H26" s="236"/>
      <c r="I26" s="234">
        <f>I19-I20+I21+I22+I23</f>
        <v>-121282</v>
      </c>
      <c r="J26" s="235"/>
      <c r="K26" s="236"/>
      <c r="L26" s="234">
        <f>L19-L20+L21+L22+L23</f>
        <v>50565</v>
      </c>
      <c r="M26" s="235"/>
      <c r="N26" s="511"/>
      <c r="O26" s="234">
        <f>O19-O20+O21+O22+O23</f>
        <v>28711</v>
      </c>
      <c r="P26" s="230"/>
      <c r="Q26" s="232"/>
    </row>
    <row r="27" spans="2:16" ht="12.75" customHeight="1">
      <c r="B27" s="588" t="s">
        <v>125</v>
      </c>
      <c r="C27" s="588"/>
      <c r="D27" s="227">
        <v>150</v>
      </c>
      <c r="E27" s="228"/>
      <c r="F27" s="229"/>
      <c r="G27" s="230"/>
      <c r="H27" s="231"/>
      <c r="I27" s="229"/>
      <c r="J27" s="230"/>
      <c r="K27" s="231"/>
      <c r="L27" s="229"/>
      <c r="M27" s="230"/>
      <c r="N27" s="228"/>
      <c r="O27" s="229"/>
      <c r="P27" s="230"/>
    </row>
    <row r="28" spans="2:16" ht="25.5" customHeight="1">
      <c r="B28" s="588" t="s">
        <v>126</v>
      </c>
      <c r="C28" s="588"/>
      <c r="D28" s="227">
        <v>160</v>
      </c>
      <c r="E28" s="228"/>
      <c r="F28" s="234">
        <f>F26+F27</f>
        <v>72660</v>
      </c>
      <c r="G28" s="235"/>
      <c r="H28" s="236"/>
      <c r="I28" s="234">
        <f>I26+I27</f>
        <v>-121282</v>
      </c>
      <c r="J28" s="235"/>
      <c r="K28" s="236"/>
      <c r="L28" s="234">
        <f>L26+L27</f>
        <v>50565</v>
      </c>
      <c r="M28" s="235"/>
      <c r="N28" s="511"/>
      <c r="O28" s="234">
        <f>O26+O27</f>
        <v>28711</v>
      </c>
      <c r="P28" s="230"/>
    </row>
    <row r="29" spans="2:16" ht="12.75" customHeight="1">
      <c r="B29" s="588" t="s">
        <v>127</v>
      </c>
      <c r="C29" s="588"/>
      <c r="D29" s="227">
        <v>170</v>
      </c>
      <c r="E29" s="228"/>
      <c r="F29" s="229"/>
      <c r="G29" s="230"/>
      <c r="H29" s="231"/>
      <c r="I29" s="229"/>
      <c r="J29" s="230"/>
      <c r="K29" s="231"/>
      <c r="L29" s="229"/>
      <c r="M29" s="230"/>
      <c r="N29" s="228"/>
      <c r="O29" s="229"/>
      <c r="P29" s="230"/>
    </row>
    <row r="30" spans="2:16" ht="24.75" customHeight="1">
      <c r="B30" s="588" t="s">
        <v>128</v>
      </c>
      <c r="C30" s="588"/>
      <c r="D30" s="227">
        <v>180</v>
      </c>
      <c r="E30" s="228"/>
      <c r="F30" s="234">
        <f>F28+F29</f>
        <v>72660</v>
      </c>
      <c r="G30" s="235"/>
      <c r="H30" s="236"/>
      <c r="I30" s="234">
        <f>I28+I29</f>
        <v>-121282</v>
      </c>
      <c r="J30" s="235"/>
      <c r="K30" s="236"/>
      <c r="L30" s="234">
        <f>L28+L29</f>
        <v>50565</v>
      </c>
      <c r="M30" s="235"/>
      <c r="N30" s="511"/>
      <c r="O30" s="234">
        <f>O28+O29</f>
        <v>28711</v>
      </c>
      <c r="P30" s="230"/>
    </row>
    <row r="31" spans="2:16" ht="24" customHeight="1">
      <c r="B31" s="588" t="s">
        <v>129</v>
      </c>
      <c r="C31" s="588"/>
      <c r="D31" s="227">
        <v>190</v>
      </c>
      <c r="E31" s="228"/>
      <c r="F31" s="243"/>
      <c r="G31" s="230"/>
      <c r="H31" s="231"/>
      <c r="I31" s="243"/>
      <c r="J31" s="230"/>
      <c r="K31" s="231"/>
      <c r="L31" s="243"/>
      <c r="M31" s="230"/>
      <c r="N31" s="228"/>
      <c r="O31" s="243"/>
      <c r="P31" s="230"/>
    </row>
    <row r="32" spans="2:16" ht="24.75" customHeight="1">
      <c r="B32" s="597" t="s">
        <v>130</v>
      </c>
      <c r="C32" s="597"/>
      <c r="D32" s="245">
        <v>200</v>
      </c>
      <c r="E32" s="246"/>
      <c r="F32" s="247"/>
      <c r="G32" s="248"/>
      <c r="H32" s="249"/>
      <c r="I32" s="247"/>
      <c r="J32" s="248"/>
      <c r="K32" s="249"/>
      <c r="L32" s="247"/>
      <c r="M32" s="248"/>
      <c r="N32" s="513"/>
      <c r="O32" s="247"/>
      <c r="P32" s="250"/>
    </row>
    <row r="33" ht="11.25" customHeight="1"/>
    <row r="34" spans="2:16" ht="11.25" customHeight="1">
      <c r="B34" s="196"/>
      <c r="C34" s="196"/>
      <c r="D34" s="196"/>
      <c r="E34" s="251"/>
      <c r="F34" s="196"/>
      <c r="G34" s="251"/>
      <c r="H34" s="251"/>
      <c r="I34" s="196"/>
      <c r="J34" s="251"/>
      <c r="K34" s="251"/>
      <c r="L34" s="196"/>
      <c r="M34" s="251"/>
      <c r="N34" s="251"/>
      <c r="O34" s="196"/>
      <c r="P34" s="251"/>
    </row>
    <row r="35" spans="2:16" ht="12" customHeight="1">
      <c r="B35" s="596" t="s">
        <v>131</v>
      </c>
      <c r="C35" s="596"/>
      <c r="D35" s="596"/>
      <c r="E35" s="596"/>
      <c r="F35" s="596"/>
      <c r="G35" s="596"/>
      <c r="H35" s="596"/>
      <c r="I35" s="596"/>
      <c r="J35" s="596"/>
      <c r="K35" s="596"/>
      <c r="L35" s="596"/>
      <c r="M35" s="596"/>
      <c r="N35" s="596"/>
      <c r="O35" s="596"/>
      <c r="P35" s="253"/>
    </row>
    <row r="36" ht="12" customHeight="1">
      <c r="B36" s="252" t="s">
        <v>132</v>
      </c>
    </row>
    <row r="37" spans="2:16" ht="12" customHeight="1">
      <c r="B37" s="596" t="s">
        <v>133</v>
      </c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253"/>
    </row>
    <row r="38" spans="2:16" ht="12" customHeight="1">
      <c r="B38" s="596" t="s">
        <v>134</v>
      </c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253"/>
    </row>
    <row r="39" ht="12.75" customHeight="1"/>
    <row r="40" ht="12.75" customHeight="1"/>
    <row r="41" spans="5:14" ht="12" customHeight="1">
      <c r="E41" s="174"/>
      <c r="G41" s="174"/>
      <c r="H41" s="174"/>
      <c r="J41" s="174"/>
      <c r="K41" s="174"/>
      <c r="M41" s="174"/>
      <c r="N41" s="174"/>
    </row>
    <row r="42" spans="3:17" ht="12.75">
      <c r="C42" s="203"/>
      <c r="D42" s="592" t="s">
        <v>5</v>
      </c>
      <c r="E42" s="592"/>
      <c r="F42" s="592"/>
      <c r="G42" s="254"/>
      <c r="H42" s="254"/>
      <c r="J42" s="254"/>
      <c r="K42" s="254"/>
      <c r="L42" s="594" t="str">
        <f>'N1'!$F$9</f>
        <v>Þ³Ñ»Ý êï»÷³ÝÛ³Ý</v>
      </c>
      <c r="M42" s="594"/>
      <c r="N42" s="594"/>
      <c r="O42" s="594"/>
      <c r="P42" s="255"/>
      <c r="Q42" s="256"/>
    </row>
    <row r="43" spans="3:17" ht="36" customHeight="1">
      <c r="C43" s="258" t="s">
        <v>135</v>
      </c>
      <c r="D43" s="203"/>
      <c r="E43" s="203"/>
      <c r="G43" s="203"/>
      <c r="H43" s="203"/>
      <c r="J43" s="203"/>
      <c r="K43" s="203"/>
      <c r="L43" s="593" t="s">
        <v>7</v>
      </c>
      <c r="M43" s="593"/>
      <c r="N43" s="593"/>
      <c r="O43" s="593"/>
      <c r="P43" s="259"/>
      <c r="Q43" s="260"/>
    </row>
    <row r="44" spans="3:17" ht="12.75">
      <c r="C44" s="262"/>
      <c r="D44" s="592" t="s">
        <v>9</v>
      </c>
      <c r="E44" s="592"/>
      <c r="F44" s="592"/>
      <c r="G44" s="254"/>
      <c r="H44" s="254"/>
      <c r="J44" s="254"/>
      <c r="K44" s="254"/>
      <c r="L44" s="595" t="str">
        <f>'N1'!$F$12</f>
        <v>²ñÃáõñ Ø³ñïÇñáëÛ³Ý</v>
      </c>
      <c r="M44" s="595"/>
      <c r="N44" s="595"/>
      <c r="O44" s="595"/>
      <c r="P44" s="263"/>
      <c r="Q44" s="264"/>
    </row>
    <row r="45" spans="4:17" ht="12.75">
      <c r="D45" s="203"/>
      <c r="E45" s="203"/>
      <c r="F45" s="203"/>
      <c r="G45" s="203"/>
      <c r="H45" s="203"/>
      <c r="J45" s="203"/>
      <c r="K45" s="203"/>
      <c r="L45" s="591" t="s">
        <v>7</v>
      </c>
      <c r="M45" s="591"/>
      <c r="N45" s="591"/>
      <c r="O45" s="591"/>
      <c r="P45" s="259"/>
      <c r="Q45" s="260"/>
    </row>
  </sheetData>
  <sheetProtection password="DFAF" sheet="1" objects="1" scenarios="1"/>
  <mergeCells count="48">
    <mergeCell ref="N2:P3"/>
    <mergeCell ref="E4:G4"/>
    <mergeCell ref="H4:J4"/>
    <mergeCell ref="K4:M4"/>
    <mergeCell ref="N4:P4"/>
    <mergeCell ref="E2:G3"/>
    <mergeCell ref="H2:J3"/>
    <mergeCell ref="K2:M3"/>
    <mergeCell ref="B37:O37"/>
    <mergeCell ref="B30:C30"/>
    <mergeCell ref="B18:C18"/>
    <mergeCell ref="B23:C23"/>
    <mergeCell ref="B25:C25"/>
    <mergeCell ref="B21:C21"/>
    <mergeCell ref="B22:C22"/>
    <mergeCell ref="B26:C26"/>
    <mergeCell ref="B27:C27"/>
    <mergeCell ref="B31:C31"/>
    <mergeCell ref="B4:C4"/>
    <mergeCell ref="B2:C3"/>
    <mergeCell ref="B19:C19"/>
    <mergeCell ref="B20:C20"/>
    <mergeCell ref="B12:C12"/>
    <mergeCell ref="B10:C10"/>
    <mergeCell ref="B15:C15"/>
    <mergeCell ref="B11:C11"/>
    <mergeCell ref="B9:C9"/>
    <mergeCell ref="B8:C8"/>
    <mergeCell ref="B35:O35"/>
    <mergeCell ref="B7:C7"/>
    <mergeCell ref="B28:C28"/>
    <mergeCell ref="B5:C5"/>
    <mergeCell ref="B6:C6"/>
    <mergeCell ref="B13:C13"/>
    <mergeCell ref="B14:C14"/>
    <mergeCell ref="B17:C17"/>
    <mergeCell ref="B24:C24"/>
    <mergeCell ref="B16:C16"/>
    <mergeCell ref="B29:C29"/>
    <mergeCell ref="D2:D3"/>
    <mergeCell ref="L45:O45"/>
    <mergeCell ref="D42:F42"/>
    <mergeCell ref="D44:F44"/>
    <mergeCell ref="L43:O43"/>
    <mergeCell ref="L42:O42"/>
    <mergeCell ref="L44:O44"/>
    <mergeCell ref="B38:O38"/>
    <mergeCell ref="B32:C32"/>
  </mergeCells>
  <dataValidations count="1">
    <dataValidation type="decimal" operator="notEqual" allowBlank="1" showInputMessage="1" showErrorMessage="1" sqref="M30:N30 F5:F32 O5:O32 L5:L32 I5:I32 J19:K19 G19:H19 M19:N19 J10:K10 G10:H10 M10:N10 J7:K7 G7:H7 M7:N7 M26:N26 G26:H26 J26:K26 M28:N28 G28:H28 J28:K28 G30:H30 J30:K30 F1 I1 L1 O1">
      <formula1>-1000000000000000000000000000000000000000</formula1>
    </dataValidation>
  </dataValidations>
  <printOptions/>
  <pageMargins left="0.5905511811023623" right="0.5905511811023623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2"/>
  <dimension ref="A1:Y40"/>
  <sheetViews>
    <sheetView showGridLines="0" showRowColHeaders="0" zoomScalePageLayoutView="0" workbookViewId="0" topLeftCell="J5">
      <selection activeCell="F9" sqref="F9:H9"/>
    </sheetView>
  </sheetViews>
  <sheetFormatPr defaultColWidth="9.00390625" defaultRowHeight="12.75"/>
  <cols>
    <col min="1" max="1" width="4.125" style="174" hidden="1" customWidth="1"/>
    <col min="2" max="10" width="10.25390625" style="174" customWidth="1"/>
    <col min="11" max="11" width="9.125" style="174" customWidth="1"/>
    <col min="12" max="12" width="12.375" style="174" customWidth="1"/>
    <col min="13" max="13" width="4.00390625" style="174" customWidth="1"/>
    <col min="14" max="16" width="9.125" style="174" customWidth="1"/>
    <col min="17" max="17" width="9.75390625" style="174" customWidth="1"/>
    <col min="18" max="18" width="9.00390625" style="174" customWidth="1"/>
    <col min="19" max="19" width="1.00390625" style="174" customWidth="1"/>
    <col min="20" max="20" width="9.125" style="174" customWidth="1"/>
    <col min="21" max="21" width="6.375" style="174" customWidth="1"/>
    <col min="22" max="22" width="1.00390625" style="174" customWidth="1"/>
    <col min="23" max="23" width="2.125" style="174" customWidth="1"/>
    <col min="24" max="16384" width="9.125" style="174" customWidth="1"/>
  </cols>
  <sheetData>
    <row r="1" spans="2:23" ht="12.75" hidden="1">
      <c r="B1" s="514" t="s">
        <v>528</v>
      </c>
      <c r="W1" s="515" t="s">
        <v>529</v>
      </c>
    </row>
    <row r="2" ht="12.75" customHeight="1"/>
    <row r="3" spans="1:25" ht="12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3"/>
      <c r="N3" s="586" t="s">
        <v>0</v>
      </c>
      <c r="O3" s="586"/>
      <c r="P3" s="586"/>
      <c r="Q3" s="586"/>
      <c r="R3" s="586"/>
      <c r="S3" s="586"/>
      <c r="T3" s="586"/>
      <c r="U3" s="586"/>
      <c r="V3" s="586"/>
      <c r="W3" s="172"/>
      <c r="X3" s="175"/>
      <c r="Y3" s="172"/>
    </row>
    <row r="4" spans="1:25" ht="12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L4" s="177"/>
      <c r="N4" s="586" t="s">
        <v>1</v>
      </c>
      <c r="O4" s="586"/>
      <c r="P4" s="586"/>
      <c r="Q4" s="586"/>
      <c r="R4" s="586"/>
      <c r="S4" s="586"/>
      <c r="T4" s="586"/>
      <c r="U4" s="586"/>
      <c r="V4" s="586"/>
      <c r="W4" s="176"/>
      <c r="X4" s="176"/>
      <c r="Y4" s="176"/>
    </row>
    <row r="5" spans="1:25" ht="12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9"/>
      <c r="N5" s="586" t="s">
        <v>2</v>
      </c>
      <c r="O5" s="586"/>
      <c r="P5" s="586"/>
      <c r="Q5" s="586"/>
      <c r="R5" s="586"/>
      <c r="S5" s="586"/>
      <c r="T5" s="586"/>
      <c r="U5" s="586"/>
      <c r="V5" s="586"/>
      <c r="W5" s="180"/>
      <c r="X5" s="178"/>
      <c r="Y5" s="178"/>
    </row>
    <row r="6" spans="1:25" ht="18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2"/>
      <c r="L6" s="183"/>
      <c r="M6" s="183"/>
      <c r="N6" s="184"/>
      <c r="O6" s="185"/>
      <c r="P6" s="185"/>
      <c r="Q6" s="181"/>
      <c r="R6" s="186"/>
      <c r="S6" s="181"/>
      <c r="T6" s="185"/>
      <c r="U6" s="187"/>
      <c r="V6" s="187"/>
      <c r="W6" s="181"/>
      <c r="X6" s="181"/>
      <c r="Y6" s="181"/>
    </row>
    <row r="7" spans="14:24" ht="12" customHeight="1">
      <c r="N7" s="586" t="s">
        <v>3</v>
      </c>
      <c r="O7" s="586"/>
      <c r="P7" s="586"/>
      <c r="Q7" s="586"/>
      <c r="R7" s="586"/>
      <c r="S7" s="586"/>
      <c r="T7" s="586"/>
      <c r="U7" s="586"/>
      <c r="V7" s="586"/>
      <c r="W7" s="172"/>
      <c r="X7" s="181"/>
    </row>
    <row r="8" spans="14:24" ht="12" customHeight="1">
      <c r="N8" s="586" t="s">
        <v>4</v>
      </c>
      <c r="O8" s="586"/>
      <c r="P8" s="586"/>
      <c r="Q8" s="586"/>
      <c r="R8" s="586"/>
      <c r="S8" s="586"/>
      <c r="T8" s="586"/>
      <c r="U8" s="586"/>
      <c r="V8" s="586"/>
      <c r="W8" s="172"/>
      <c r="X8" s="181"/>
    </row>
    <row r="9" spans="2:23" ht="12" customHeight="1">
      <c r="B9" s="203"/>
      <c r="C9" s="266" t="s">
        <v>5</v>
      </c>
      <c r="D9" s="266"/>
      <c r="F9" s="623" t="str">
        <f>'N1'!$F$9</f>
        <v>Þ³Ñ»Ý êï»÷³ÝÛ³Ý</v>
      </c>
      <c r="G9" s="623"/>
      <c r="H9" s="623"/>
      <c r="I9" s="257"/>
      <c r="S9" s="188"/>
      <c r="W9" s="188"/>
    </row>
    <row r="10" spans="2:22" ht="16.5">
      <c r="B10" s="258" t="s">
        <v>6</v>
      </c>
      <c r="C10" s="203"/>
      <c r="F10" s="591" t="s">
        <v>7</v>
      </c>
      <c r="G10" s="591"/>
      <c r="H10" s="591"/>
      <c r="I10" s="261"/>
      <c r="R10" s="189"/>
      <c r="T10" s="585" t="s">
        <v>136</v>
      </c>
      <c r="U10" s="585"/>
      <c r="V10" s="585"/>
    </row>
    <row r="11" spans="2:22" ht="12.75" customHeight="1">
      <c r="B11" s="262"/>
      <c r="N11" s="535"/>
      <c r="O11" s="535"/>
      <c r="P11" s="535"/>
      <c r="Q11" s="535"/>
      <c r="R11" s="535"/>
      <c r="S11" s="535"/>
      <c r="T11" s="535"/>
      <c r="U11" s="535"/>
      <c r="V11" s="535"/>
    </row>
    <row r="12" spans="1:25" ht="14.25">
      <c r="A12" s="190"/>
      <c r="B12" s="190"/>
      <c r="C12" s="622" t="s">
        <v>9</v>
      </c>
      <c r="D12" s="622"/>
      <c r="E12" s="203"/>
      <c r="F12" s="595" t="str">
        <f>'N1'!$F$12</f>
        <v>²ñÃáõñ Ø³ñïÇñáëÛ³Ý</v>
      </c>
      <c r="G12" s="595"/>
      <c r="H12" s="595"/>
      <c r="I12" s="265"/>
      <c r="N12" s="535"/>
      <c r="O12" s="535"/>
      <c r="P12" s="535"/>
      <c r="Q12" s="535"/>
      <c r="R12" s="535"/>
      <c r="S12" s="535"/>
      <c r="T12" s="535"/>
      <c r="U12" s="535"/>
      <c r="V12" s="535"/>
      <c r="X12" s="190"/>
      <c r="Y12" s="190"/>
    </row>
    <row r="13" spans="6:22" ht="14.25" customHeight="1">
      <c r="F13" s="591" t="s">
        <v>7</v>
      </c>
      <c r="G13" s="591"/>
      <c r="H13" s="591"/>
      <c r="I13" s="261"/>
      <c r="N13" s="535"/>
      <c r="O13" s="535"/>
      <c r="P13" s="535"/>
      <c r="Q13" s="535"/>
      <c r="R13" s="535"/>
      <c r="S13" s="535"/>
      <c r="T13" s="535"/>
      <c r="U13" s="535"/>
      <c r="V13" s="535"/>
    </row>
    <row r="14" ht="22.5" customHeight="1">
      <c r="R14" s="190"/>
    </row>
    <row r="15" spans="11:22" ht="21.75" customHeight="1">
      <c r="K15" s="569" t="s">
        <v>137</v>
      </c>
      <c r="L15" s="569"/>
      <c r="M15" s="569"/>
      <c r="N15" s="569"/>
      <c r="O15" s="569"/>
      <c r="P15" s="569"/>
      <c r="Q15" s="569"/>
      <c r="R15" s="569"/>
      <c r="S15" s="569"/>
      <c r="T15" s="569"/>
      <c r="U15" s="569"/>
      <c r="V15" s="569"/>
    </row>
    <row r="16" spans="11:23" ht="21.75" customHeight="1">
      <c r="K16" s="569" t="s">
        <v>100</v>
      </c>
      <c r="L16" s="569"/>
      <c r="M16" s="569"/>
      <c r="N16" s="569"/>
      <c r="O16" s="569"/>
      <c r="P16" s="569"/>
      <c r="Q16" s="569"/>
      <c r="R16" s="569"/>
      <c r="S16" s="569"/>
      <c r="T16" s="569"/>
      <c r="U16" s="569"/>
      <c r="W16" s="192"/>
    </row>
    <row r="17" spans="1:25" ht="12.7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Q17" s="193"/>
      <c r="X17" s="193"/>
      <c r="Y17" s="193"/>
    </row>
    <row r="18" spans="14:18" ht="15.75" customHeight="1">
      <c r="N18" s="194"/>
      <c r="O18" s="621" t="str">
        <f>'N2'!$F$16</f>
        <v>01/04/2008-30/06/2008</v>
      </c>
      <c r="P18" s="621"/>
      <c r="Q18" s="621"/>
      <c r="R18" s="621"/>
    </row>
    <row r="19" spans="15:20" ht="12.75" customHeight="1">
      <c r="O19" s="570" t="s">
        <v>101</v>
      </c>
      <c r="P19" s="570"/>
      <c r="Q19" s="570"/>
      <c r="R19" s="570"/>
      <c r="S19" s="195"/>
      <c r="T19" s="195"/>
    </row>
    <row r="20" spans="19:23" ht="16.5" customHeight="1">
      <c r="S20" s="196"/>
      <c r="W20" s="196"/>
    </row>
    <row r="21" spans="19:23" ht="12.75" customHeight="1">
      <c r="S21" s="196"/>
      <c r="T21" s="196"/>
      <c r="W21" s="196"/>
    </row>
    <row r="23" spans="19:23" ht="21" customHeight="1">
      <c r="S23" s="196"/>
      <c r="T23" s="196"/>
      <c r="W23" s="196"/>
    </row>
    <row r="24" spans="18:22" ht="11.25" customHeight="1">
      <c r="R24" s="188"/>
      <c r="T24" s="570" t="s">
        <v>13</v>
      </c>
      <c r="U24" s="570"/>
      <c r="V24" s="570"/>
    </row>
    <row r="25" spans="14:18" ht="19.5" customHeight="1">
      <c r="N25" s="574" t="str">
        <f>'N1'!$N$25</f>
        <v>§ì²ÈÈºîî²¦ êäÀ</v>
      </c>
      <c r="O25" s="574"/>
      <c r="P25" s="574"/>
      <c r="Q25" s="574"/>
      <c r="R25" s="574"/>
    </row>
    <row r="26" spans="11:23" ht="19.5" customHeight="1">
      <c r="K26" s="571" t="s">
        <v>14</v>
      </c>
      <c r="L26" s="571"/>
      <c r="M26" s="571"/>
      <c r="N26" s="575"/>
      <c r="O26" s="575"/>
      <c r="P26" s="575"/>
      <c r="Q26" s="575"/>
      <c r="R26" s="575"/>
      <c r="S26" s="196"/>
      <c r="T26" s="618" t="str">
        <f>'N1'!$T$26</f>
        <v>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U26" s="619"/>
      <c r="V26" s="620"/>
      <c r="W26" s="196"/>
    </row>
    <row r="27" spans="18:22" ht="19.5" customHeight="1">
      <c r="R27" s="188"/>
      <c r="T27" s="184"/>
      <c r="U27" s="184"/>
      <c r="V27" s="184"/>
    </row>
    <row r="28" spans="11:23" ht="19.5" customHeight="1">
      <c r="K28" s="571" t="s">
        <v>16</v>
      </c>
      <c r="L28" s="571"/>
      <c r="M28" s="571"/>
      <c r="N28" s="617" t="str">
        <f>'N1'!$N$28</f>
        <v>Ü»ñÙáõÍáõÙ, ³ñï³¹ñáõÃÛáõÝ, Ñ³ë³ñ³Ï³Ï³Ý ëÝáõÝ¹</v>
      </c>
      <c r="O28" s="617"/>
      <c r="P28" s="617"/>
      <c r="Q28" s="617"/>
      <c r="R28" s="617"/>
      <c r="S28" s="196"/>
      <c r="T28" s="581">
        <f>'N1'!$T$28</f>
        <v>0</v>
      </c>
      <c r="U28" s="581"/>
      <c r="V28" s="581"/>
      <c r="W28" s="196"/>
    </row>
    <row r="29" spans="11:24" ht="19.5" customHeight="1">
      <c r="K29" s="571" t="s">
        <v>17</v>
      </c>
      <c r="L29" s="571"/>
      <c r="M29" s="571"/>
      <c r="N29" s="615">
        <f>'N1'!$N$29</f>
        <v>0</v>
      </c>
      <c r="O29" s="615"/>
      <c r="P29" s="615"/>
      <c r="Q29" s="615"/>
      <c r="R29" s="615"/>
      <c r="S29" s="209"/>
      <c r="T29" s="581">
        <f>'N1'!$T$29</f>
        <v>0</v>
      </c>
      <c r="U29" s="581"/>
      <c r="V29" s="581"/>
      <c r="W29" s="209"/>
      <c r="X29" s="202"/>
    </row>
    <row r="30" spans="11:23" ht="19.5" customHeight="1">
      <c r="K30" s="203"/>
      <c r="L30" s="203"/>
      <c r="M30" s="203"/>
      <c r="N30" s="203"/>
      <c r="O30" s="203"/>
      <c r="P30" s="203"/>
      <c r="R30" s="203"/>
      <c r="S30" s="203"/>
      <c r="T30" s="267"/>
      <c r="U30" s="267"/>
      <c r="V30" s="267"/>
      <c r="W30" s="203"/>
    </row>
    <row r="31" spans="1:25" ht="19.5" customHeight="1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567" t="s">
        <v>18</v>
      </c>
      <c r="L31" s="567"/>
      <c r="M31" s="567"/>
      <c r="N31" s="567"/>
      <c r="O31" s="615">
        <f>'N2'!$F$29</f>
        <v>0</v>
      </c>
      <c r="P31" s="615"/>
      <c r="Q31" s="615"/>
      <c r="R31" s="615"/>
      <c r="S31" s="208"/>
      <c r="T31" s="572" t="str">
        <f>'N1'!$T$31</f>
        <v>2711001163</v>
      </c>
      <c r="U31" s="572"/>
      <c r="V31" s="572"/>
      <c r="W31" s="208"/>
      <c r="X31" s="202"/>
      <c r="Y31" s="205"/>
    </row>
    <row r="32" spans="1:25" ht="19.5" customHeight="1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3"/>
      <c r="L32" s="203"/>
      <c r="M32" s="203"/>
      <c r="N32" s="203"/>
      <c r="O32" s="203"/>
      <c r="P32" s="203"/>
      <c r="Q32" s="205"/>
      <c r="R32" s="203"/>
      <c r="S32" s="208"/>
      <c r="T32" s="267"/>
      <c r="U32" s="267"/>
      <c r="V32" s="267"/>
      <c r="W32" s="208"/>
      <c r="X32" s="209"/>
      <c r="Y32" s="205"/>
    </row>
    <row r="33" spans="11:23" ht="19.5" customHeight="1">
      <c r="K33" s="567" t="s">
        <v>19</v>
      </c>
      <c r="L33" s="567"/>
      <c r="M33" s="567"/>
      <c r="N33" s="567"/>
      <c r="O33" s="615">
        <f>'N1'!$O$33</f>
        <v>0</v>
      </c>
      <c r="P33" s="615"/>
      <c r="Q33" s="615"/>
      <c r="R33" s="615"/>
      <c r="S33" s="217"/>
      <c r="T33" s="572" t="str">
        <f>'N1'!$T$33</f>
        <v>09416197</v>
      </c>
      <c r="U33" s="572"/>
      <c r="V33" s="572"/>
      <c r="W33" s="217"/>
    </row>
    <row r="34" spans="1:25" ht="19.5" customHeight="1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K34" s="203"/>
      <c r="L34" s="203"/>
      <c r="M34" s="203"/>
      <c r="N34" s="203"/>
      <c r="O34" s="203"/>
      <c r="P34" s="203"/>
      <c r="Q34" s="205"/>
      <c r="R34" s="212"/>
      <c r="S34" s="208"/>
      <c r="T34" s="268"/>
      <c r="U34" s="268"/>
      <c r="V34" s="213"/>
      <c r="W34" s="208"/>
      <c r="X34" s="209"/>
      <c r="Y34" s="205"/>
    </row>
    <row r="35" spans="1:25" ht="19.5" customHeight="1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567" t="s">
        <v>20</v>
      </c>
      <c r="L35" s="567"/>
      <c r="M35" s="203"/>
      <c r="N35" s="616"/>
      <c r="O35" s="616"/>
      <c r="P35" s="616"/>
      <c r="Q35" s="616"/>
      <c r="R35" s="616"/>
      <c r="S35" s="208"/>
      <c r="T35" s="577" t="s">
        <v>21</v>
      </c>
      <c r="U35" s="577"/>
      <c r="V35" s="577"/>
      <c r="W35" s="208"/>
      <c r="X35" s="209"/>
      <c r="Y35" s="205"/>
    </row>
    <row r="36" spans="1:25" ht="19.5" customHeight="1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203"/>
      <c r="L36" s="203"/>
      <c r="M36" s="203"/>
      <c r="N36" s="203"/>
      <c r="O36" s="203"/>
      <c r="P36" s="203"/>
      <c r="Q36" s="214"/>
      <c r="R36" s="212"/>
      <c r="S36" s="212"/>
      <c r="T36" s="267"/>
      <c r="U36" s="267"/>
      <c r="V36" s="267"/>
      <c r="W36" s="212"/>
      <c r="X36" s="202"/>
      <c r="Y36" s="214"/>
    </row>
    <row r="37" spans="1:25" ht="19.5" customHeight="1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567" t="s">
        <v>22</v>
      </c>
      <c r="L37" s="567"/>
      <c r="M37" s="579" t="str">
        <f>'N1'!$M$37</f>
        <v>ù. Î³å³Ý, ´³Õ³µ»ñ¹ 2³/2</v>
      </c>
      <c r="N37" s="579"/>
      <c r="O37" s="579"/>
      <c r="P37" s="579"/>
      <c r="Q37" s="579"/>
      <c r="R37" s="216" t="s">
        <v>23</v>
      </c>
      <c r="S37" s="217"/>
      <c r="T37" s="572">
        <f>'N1'!$T$37</f>
        <v>0</v>
      </c>
      <c r="U37" s="572"/>
      <c r="V37" s="572"/>
      <c r="W37" s="217"/>
      <c r="Y37" s="215"/>
    </row>
    <row r="38" spans="1:25" ht="19.5" customHeight="1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03"/>
      <c r="L38" s="203"/>
      <c r="M38" s="203"/>
      <c r="N38" s="203"/>
      <c r="O38" s="203"/>
      <c r="P38" s="203"/>
      <c r="Q38" s="218"/>
      <c r="R38" s="203"/>
      <c r="S38" s="212"/>
      <c r="T38" s="267"/>
      <c r="U38" s="267"/>
      <c r="V38" s="267"/>
      <c r="W38" s="212"/>
      <c r="X38" s="202"/>
      <c r="Y38" s="218"/>
    </row>
    <row r="39" spans="1:25" ht="19.5" customHeight="1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567" t="s">
        <v>24</v>
      </c>
      <c r="L39" s="567"/>
      <c r="M39" s="579">
        <f>'N1'!$M$39</f>
        <v>0</v>
      </c>
      <c r="N39" s="579"/>
      <c r="O39" s="579"/>
      <c r="P39" s="579"/>
      <c r="Q39" s="579"/>
      <c r="R39" s="219" t="s">
        <v>23</v>
      </c>
      <c r="S39" s="208"/>
      <c r="T39" s="580" t="str">
        <f>'N1'!$T$39</f>
        <v>467400</v>
      </c>
      <c r="U39" s="580"/>
      <c r="V39" s="580"/>
      <c r="W39" s="203"/>
      <c r="Y39" s="215"/>
    </row>
    <row r="40" spans="1:25" ht="19.5" customHeight="1">
      <c r="A40" s="215"/>
      <c r="B40" s="215"/>
      <c r="C40" s="215"/>
      <c r="D40" s="215"/>
      <c r="E40" s="215"/>
      <c r="F40" s="215"/>
      <c r="G40" s="215"/>
      <c r="H40" s="215"/>
      <c r="I40" s="215"/>
      <c r="J40" s="215"/>
      <c r="K40" s="578" t="s">
        <v>25</v>
      </c>
      <c r="L40" s="578"/>
      <c r="M40" s="220"/>
      <c r="O40" s="212"/>
      <c r="P40" s="212"/>
      <c r="Q40" s="215"/>
      <c r="W40" s="208"/>
      <c r="X40" s="202"/>
      <c r="Y40" s="215"/>
    </row>
  </sheetData>
  <sheetProtection password="DFAF" sheet="1" objects="1" scenarios="1"/>
  <mergeCells count="42">
    <mergeCell ref="F13:H13"/>
    <mergeCell ref="C12:D12"/>
    <mergeCell ref="F12:H12"/>
    <mergeCell ref="F9:H9"/>
    <mergeCell ref="F10:H10"/>
    <mergeCell ref="N3:V3"/>
    <mergeCell ref="N4:V4"/>
    <mergeCell ref="N5:V5"/>
    <mergeCell ref="N7:V7"/>
    <mergeCell ref="K39:L39"/>
    <mergeCell ref="K40:L40"/>
    <mergeCell ref="M39:Q39"/>
    <mergeCell ref="T39:V39"/>
    <mergeCell ref="T10:V10"/>
    <mergeCell ref="N8:V8"/>
    <mergeCell ref="K15:V15"/>
    <mergeCell ref="O18:R18"/>
    <mergeCell ref="K16:U16"/>
    <mergeCell ref="N11:V13"/>
    <mergeCell ref="T24:V24"/>
    <mergeCell ref="T28:V28"/>
    <mergeCell ref="T29:V29"/>
    <mergeCell ref="N35:R35"/>
    <mergeCell ref="N28:R28"/>
    <mergeCell ref="T26:V26"/>
    <mergeCell ref="T33:V33"/>
    <mergeCell ref="T35:V35"/>
    <mergeCell ref="N29:R29"/>
    <mergeCell ref="O19:R19"/>
    <mergeCell ref="K26:M26"/>
    <mergeCell ref="K35:L35"/>
    <mergeCell ref="K29:M29"/>
    <mergeCell ref="K31:N31"/>
    <mergeCell ref="K33:N33"/>
    <mergeCell ref="N25:R26"/>
    <mergeCell ref="O31:R31"/>
    <mergeCell ref="K37:L37"/>
    <mergeCell ref="M37:Q37"/>
    <mergeCell ref="T31:V31"/>
    <mergeCell ref="K28:M28"/>
    <mergeCell ref="O33:R33"/>
    <mergeCell ref="T37:V37"/>
  </mergeCells>
  <printOptions/>
  <pageMargins left="0.7874015748031497" right="0.1968503937007874" top="0.55" bottom="0.43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3"/>
  <dimension ref="A1:U40"/>
  <sheetViews>
    <sheetView showGridLines="0" showRowColHeaders="0" zoomScalePageLayoutView="0" workbookViewId="0" topLeftCell="C2">
      <selection activeCell="G33" sqref="G33"/>
    </sheetView>
  </sheetViews>
  <sheetFormatPr defaultColWidth="9.00390625" defaultRowHeight="12.75"/>
  <cols>
    <col min="1" max="1" width="2.75390625" style="224" hidden="1" customWidth="1"/>
    <col min="2" max="2" width="45.75390625" style="174" customWidth="1"/>
    <col min="3" max="3" width="5.75390625" style="174" customWidth="1"/>
    <col min="4" max="6" width="9.875" style="174" customWidth="1"/>
    <col min="7" max="7" width="15.75390625" style="174" customWidth="1"/>
    <col min="8" max="8" width="9.875" style="174" customWidth="1"/>
    <col min="9" max="9" width="1.12109375" style="224" customWidth="1"/>
    <col min="10" max="10" width="9.875" style="174" customWidth="1"/>
    <col min="11" max="11" width="1.00390625" style="224" customWidth="1"/>
    <col min="12" max="12" width="9.875" style="174" customWidth="1"/>
    <col min="13" max="13" width="1.00390625" style="224" customWidth="1"/>
    <col min="14" max="14" width="9.875" style="174" customWidth="1"/>
    <col min="15" max="16" width="1.00390625" style="224" customWidth="1"/>
    <col min="17" max="17" width="9.875" style="174" customWidth="1"/>
    <col min="18" max="18" width="1.00390625" style="224" customWidth="1"/>
    <col min="19" max="20" width="9.875" style="174" customWidth="1"/>
    <col min="21" max="21" width="15.75390625" style="174" customWidth="1"/>
    <col min="22" max="22" width="1.37890625" style="224" customWidth="1"/>
    <col min="23" max="16384" width="9.125" style="224" customWidth="1"/>
  </cols>
  <sheetData>
    <row r="1" spans="2:21" ht="12.75" hidden="1">
      <c r="B1" s="174" t="s">
        <v>528</v>
      </c>
      <c r="U1" s="515" t="s">
        <v>529</v>
      </c>
    </row>
    <row r="2" spans="2:21" ht="17.25" customHeight="1">
      <c r="B2" s="270" t="s">
        <v>138</v>
      </c>
      <c r="C2" s="637" t="s">
        <v>139</v>
      </c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9"/>
    </row>
    <row r="3" spans="2:21" ht="23.25" customHeight="1">
      <c r="B3" s="271"/>
      <c r="C3" s="624" t="s">
        <v>27</v>
      </c>
      <c r="D3" s="624" t="s">
        <v>140</v>
      </c>
      <c r="E3" s="624"/>
      <c r="F3" s="624"/>
      <c r="G3" s="624"/>
      <c r="H3" s="624" t="s">
        <v>141</v>
      </c>
      <c r="I3" s="625" t="s">
        <v>142</v>
      </c>
      <c r="J3" s="626"/>
      <c r="K3" s="627"/>
      <c r="L3" s="624" t="s">
        <v>143</v>
      </c>
      <c r="M3" s="625" t="s">
        <v>144</v>
      </c>
      <c r="N3" s="626"/>
      <c r="O3" s="627"/>
      <c r="P3" s="625" t="s">
        <v>47</v>
      </c>
      <c r="Q3" s="626"/>
      <c r="R3" s="627"/>
      <c r="S3" s="624" t="s">
        <v>145</v>
      </c>
      <c r="T3" s="624" t="s">
        <v>146</v>
      </c>
      <c r="U3" s="624" t="s">
        <v>552</v>
      </c>
    </row>
    <row r="4" spans="2:21" ht="17.25" customHeight="1">
      <c r="B4" s="273"/>
      <c r="C4" s="624"/>
      <c r="D4" s="624" t="s">
        <v>147</v>
      </c>
      <c r="E4" s="624" t="s">
        <v>148</v>
      </c>
      <c r="F4" s="624" t="s">
        <v>149</v>
      </c>
      <c r="G4" s="624" t="s">
        <v>150</v>
      </c>
      <c r="H4" s="624"/>
      <c r="I4" s="628"/>
      <c r="J4" s="629"/>
      <c r="K4" s="630"/>
      <c r="L4" s="624"/>
      <c r="M4" s="628"/>
      <c r="N4" s="629"/>
      <c r="O4" s="630"/>
      <c r="P4" s="628"/>
      <c r="Q4" s="629"/>
      <c r="R4" s="630"/>
      <c r="S4" s="624"/>
      <c r="T4" s="624"/>
      <c r="U4" s="624"/>
    </row>
    <row r="5" spans="2:21" ht="14.25" customHeight="1">
      <c r="B5" s="274" t="s">
        <v>151</v>
      </c>
      <c r="C5" s="589"/>
      <c r="D5" s="589"/>
      <c r="E5" s="589"/>
      <c r="F5" s="589"/>
      <c r="G5" s="589"/>
      <c r="H5" s="589"/>
      <c r="I5" s="631"/>
      <c r="J5" s="632"/>
      <c r="K5" s="633"/>
      <c r="L5" s="589"/>
      <c r="M5" s="631"/>
      <c r="N5" s="632"/>
      <c r="O5" s="633"/>
      <c r="P5" s="631"/>
      <c r="Q5" s="632"/>
      <c r="R5" s="633"/>
      <c r="S5" s="589"/>
      <c r="T5" s="589"/>
      <c r="U5" s="589"/>
    </row>
    <row r="6" spans="2:21" ht="12.75">
      <c r="B6" s="275">
        <v>1</v>
      </c>
      <c r="C6" s="276">
        <v>2</v>
      </c>
      <c r="D6" s="276">
        <v>3</v>
      </c>
      <c r="E6" s="276">
        <v>4</v>
      </c>
      <c r="F6" s="276">
        <v>5</v>
      </c>
      <c r="G6" s="276">
        <v>6</v>
      </c>
      <c r="H6" s="276">
        <v>7</v>
      </c>
      <c r="I6" s="634">
        <v>8</v>
      </c>
      <c r="J6" s="635"/>
      <c r="K6" s="636"/>
      <c r="L6" s="276">
        <v>9</v>
      </c>
      <c r="M6" s="279"/>
      <c r="N6" s="277">
        <v>10</v>
      </c>
      <c r="O6" s="280"/>
      <c r="P6" s="279"/>
      <c r="Q6" s="277">
        <v>11</v>
      </c>
      <c r="R6" s="280"/>
      <c r="S6" s="276">
        <v>12</v>
      </c>
      <c r="T6" s="276">
        <v>13</v>
      </c>
      <c r="U6" s="276">
        <v>14</v>
      </c>
    </row>
    <row r="7" spans="2:21" ht="13.5" customHeight="1">
      <c r="B7" s="281" t="s">
        <v>560</v>
      </c>
      <c r="C7" s="282" t="s">
        <v>34</v>
      </c>
      <c r="D7" s="283">
        <v>518400</v>
      </c>
      <c r="E7" s="283"/>
      <c r="F7" s="283"/>
      <c r="G7" s="284">
        <f aca="true" t="shared" si="0" ref="G7:G20">D7-E7-F7</f>
        <v>518400</v>
      </c>
      <c r="H7" s="283"/>
      <c r="I7" s="285"/>
      <c r="J7" s="286"/>
      <c r="K7" s="287"/>
      <c r="L7" s="283"/>
      <c r="M7" s="285"/>
      <c r="N7" s="286">
        <v>385026</v>
      </c>
      <c r="O7" s="287"/>
      <c r="P7" s="285"/>
      <c r="Q7" s="286">
        <v>132165</v>
      </c>
      <c r="R7" s="287"/>
      <c r="S7" s="283"/>
      <c r="T7" s="283"/>
      <c r="U7" s="284">
        <f aca="true" t="shared" si="1" ref="U7:U14">G7+H7+J7+L7+N7+Q7-S7+T7</f>
        <v>1035591</v>
      </c>
    </row>
    <row r="8" spans="2:21" ht="36" customHeight="1">
      <c r="B8" s="288" t="s">
        <v>152</v>
      </c>
      <c r="C8" s="282" t="s">
        <v>37</v>
      </c>
      <c r="D8" s="289"/>
      <c r="E8" s="289"/>
      <c r="F8" s="289"/>
      <c r="G8" s="290">
        <f t="shared" si="0"/>
        <v>0</v>
      </c>
      <c r="H8" s="289"/>
      <c r="I8" s="291"/>
      <c r="J8" s="292"/>
      <c r="K8" s="293"/>
      <c r="L8" s="289"/>
      <c r="M8" s="294"/>
      <c r="N8" s="286"/>
      <c r="O8" s="295"/>
      <c r="P8" s="296"/>
      <c r="Q8" s="297"/>
      <c r="R8" s="293"/>
      <c r="S8" s="289"/>
      <c r="T8" s="289"/>
      <c r="U8" s="284">
        <f t="shared" si="1"/>
        <v>0</v>
      </c>
    </row>
    <row r="9" spans="2:21" ht="13.5" customHeight="1">
      <c r="B9" s="288" t="s">
        <v>153</v>
      </c>
      <c r="C9" s="282" t="s">
        <v>40</v>
      </c>
      <c r="D9" s="298">
        <f>SUM(D7:D8)</f>
        <v>518400</v>
      </c>
      <c r="E9" s="298">
        <f>SUM(E7:E8)</f>
        <v>0</v>
      </c>
      <c r="F9" s="298">
        <f>SUM(F7:F8)</f>
        <v>0</v>
      </c>
      <c r="G9" s="284">
        <f t="shared" si="0"/>
        <v>518400</v>
      </c>
      <c r="H9" s="298">
        <f>SUM(H7:H8)</f>
        <v>0</v>
      </c>
      <c r="I9" s="299"/>
      <c r="J9" s="300">
        <f>SUM(J7:J8)</f>
        <v>0</v>
      </c>
      <c r="K9" s="301"/>
      <c r="L9" s="298">
        <f>SUM(L7:L8)</f>
        <v>0</v>
      </c>
      <c r="M9" s="302"/>
      <c r="N9" s="300">
        <f>SUM(N7:N8)</f>
        <v>385026</v>
      </c>
      <c r="O9" s="301"/>
      <c r="P9" s="302"/>
      <c r="Q9" s="300">
        <f>SUM(Q7:Q8)</f>
        <v>132165</v>
      </c>
      <c r="R9" s="301"/>
      <c r="S9" s="298">
        <f>SUM(S7:S8)</f>
        <v>0</v>
      </c>
      <c r="T9" s="298">
        <f>SUM(T7:T8)</f>
        <v>0</v>
      </c>
      <c r="U9" s="284">
        <f t="shared" si="1"/>
        <v>1035591</v>
      </c>
    </row>
    <row r="10" spans="2:21" ht="24" customHeight="1">
      <c r="B10" s="288" t="s">
        <v>154</v>
      </c>
      <c r="C10" s="282" t="s">
        <v>43</v>
      </c>
      <c r="D10" s="303"/>
      <c r="E10" s="303"/>
      <c r="F10" s="303"/>
      <c r="G10" s="290">
        <f t="shared" si="0"/>
        <v>0</v>
      </c>
      <c r="H10" s="303"/>
      <c r="I10" s="304"/>
      <c r="J10" s="286"/>
      <c r="K10" s="295"/>
      <c r="L10" s="305"/>
      <c r="M10" s="306"/>
      <c r="N10" s="292"/>
      <c r="O10" s="307"/>
      <c r="P10" s="306"/>
      <c r="Q10" s="292"/>
      <c r="R10" s="307"/>
      <c r="S10" s="308"/>
      <c r="T10" s="309"/>
      <c r="U10" s="284">
        <f t="shared" si="1"/>
        <v>0</v>
      </c>
    </row>
    <row r="11" spans="2:21" ht="24" customHeight="1">
      <c r="B11" s="288" t="s">
        <v>155</v>
      </c>
      <c r="C11" s="282" t="s">
        <v>46</v>
      </c>
      <c r="D11" s="283">
        <v>0</v>
      </c>
      <c r="E11" s="283"/>
      <c r="F11" s="283"/>
      <c r="G11" s="284">
        <f t="shared" si="0"/>
        <v>0</v>
      </c>
      <c r="H11" s="283"/>
      <c r="I11" s="310"/>
      <c r="J11" s="292"/>
      <c r="K11" s="311"/>
      <c r="L11" s="312"/>
      <c r="M11" s="285"/>
      <c r="N11" s="286"/>
      <c r="O11" s="287"/>
      <c r="P11" s="285"/>
      <c r="Q11" s="286"/>
      <c r="R11" s="287"/>
      <c r="S11" s="312"/>
      <c r="T11" s="283"/>
      <c r="U11" s="284">
        <f t="shared" si="1"/>
        <v>0</v>
      </c>
    </row>
    <row r="12" spans="2:21" ht="13.5" customHeight="1">
      <c r="B12" s="281"/>
      <c r="C12" s="282" t="s">
        <v>156</v>
      </c>
      <c r="D12" s="313"/>
      <c r="E12" s="313"/>
      <c r="F12" s="313"/>
      <c r="G12" s="284">
        <f t="shared" si="0"/>
        <v>0</v>
      </c>
      <c r="H12" s="313"/>
      <c r="I12" s="314"/>
      <c r="J12" s="292"/>
      <c r="K12" s="311"/>
      <c r="L12" s="289"/>
      <c r="M12" s="315"/>
      <c r="N12" s="286"/>
      <c r="O12" s="316"/>
      <c r="P12" s="315"/>
      <c r="Q12" s="286"/>
      <c r="R12" s="287"/>
      <c r="S12" s="289"/>
      <c r="T12" s="289"/>
      <c r="U12" s="284">
        <f t="shared" si="1"/>
        <v>0</v>
      </c>
    </row>
    <row r="13" spans="1:21" ht="12.75" customHeight="1">
      <c r="A13" s="224">
        <v>1</v>
      </c>
      <c r="B13" s="281"/>
      <c r="C13" s="317" t="s">
        <v>157</v>
      </c>
      <c r="D13" s="283"/>
      <c r="E13" s="283"/>
      <c r="F13" s="283"/>
      <c r="G13" s="284">
        <f t="shared" si="0"/>
        <v>0</v>
      </c>
      <c r="H13" s="283"/>
      <c r="I13" s="310"/>
      <c r="J13" s="292"/>
      <c r="K13" s="311"/>
      <c r="L13" s="312"/>
      <c r="M13" s="285"/>
      <c r="N13" s="286"/>
      <c r="O13" s="287"/>
      <c r="P13" s="285"/>
      <c r="Q13" s="286"/>
      <c r="R13" s="287"/>
      <c r="S13" s="312"/>
      <c r="T13" s="312"/>
      <c r="U13" s="284">
        <f t="shared" si="1"/>
        <v>0</v>
      </c>
    </row>
    <row r="14" spans="2:21" ht="13.5" customHeight="1">
      <c r="B14" s="288" t="s">
        <v>158</v>
      </c>
      <c r="C14" s="282" t="s">
        <v>49</v>
      </c>
      <c r="D14" s="303"/>
      <c r="E14" s="303"/>
      <c r="F14" s="303"/>
      <c r="G14" s="290">
        <f t="shared" si="0"/>
        <v>0</v>
      </c>
      <c r="H14" s="303"/>
      <c r="I14" s="306"/>
      <c r="J14" s="292"/>
      <c r="K14" s="307"/>
      <c r="L14" s="303"/>
      <c r="M14" s="304"/>
      <c r="N14" s="286">
        <v>72660</v>
      </c>
      <c r="O14" s="295"/>
      <c r="P14" s="296"/>
      <c r="Q14" s="318"/>
      <c r="R14" s="293"/>
      <c r="S14" s="303"/>
      <c r="T14" s="303"/>
      <c r="U14" s="284">
        <f t="shared" si="1"/>
        <v>72660</v>
      </c>
    </row>
    <row r="15" spans="2:21" ht="13.5" customHeight="1">
      <c r="B15" s="288" t="s">
        <v>159</v>
      </c>
      <c r="C15" s="282" t="s">
        <v>52</v>
      </c>
      <c r="D15" s="312"/>
      <c r="E15" s="312"/>
      <c r="F15" s="312"/>
      <c r="G15" s="290">
        <f t="shared" si="0"/>
        <v>0</v>
      </c>
      <c r="H15" s="312"/>
      <c r="I15" s="296"/>
      <c r="J15" s="292"/>
      <c r="K15" s="293"/>
      <c r="L15" s="312"/>
      <c r="M15" s="319" t="s">
        <v>109</v>
      </c>
      <c r="N15" s="320"/>
      <c r="O15" s="321" t="s">
        <v>110</v>
      </c>
      <c r="P15" s="319" t="s">
        <v>109</v>
      </c>
      <c r="Q15" s="320"/>
      <c r="R15" s="321" t="s">
        <v>110</v>
      </c>
      <c r="S15" s="283"/>
      <c r="T15" s="312"/>
      <c r="U15" s="284">
        <f>G15+H15+J15+L15-N15-Q15-S15+T15</f>
        <v>0</v>
      </c>
    </row>
    <row r="16" spans="2:21" ht="24" customHeight="1">
      <c r="B16" s="288" t="s">
        <v>160</v>
      </c>
      <c r="C16" s="282" t="s">
        <v>65</v>
      </c>
      <c r="D16" s="303"/>
      <c r="E16" s="303"/>
      <c r="F16" s="303"/>
      <c r="G16" s="290">
        <f t="shared" si="0"/>
        <v>0</v>
      </c>
      <c r="H16" s="303"/>
      <c r="I16" s="306"/>
      <c r="J16" s="292"/>
      <c r="K16" s="293"/>
      <c r="L16" s="309"/>
      <c r="M16" s="306"/>
      <c r="N16" s="292"/>
      <c r="O16" s="293"/>
      <c r="P16" s="304"/>
      <c r="Q16" s="286"/>
      <c r="R16" s="322"/>
      <c r="S16" s="303"/>
      <c r="T16" s="309"/>
      <c r="U16" s="284">
        <f>G16+H16+J16+L16+N16+Q16-S16+T16</f>
        <v>0</v>
      </c>
    </row>
    <row r="17" spans="1:21" ht="13.5" customHeight="1">
      <c r="A17" s="224">
        <v>1</v>
      </c>
      <c r="B17" s="281"/>
      <c r="C17" s="317" t="s">
        <v>117</v>
      </c>
      <c r="D17" s="303"/>
      <c r="E17" s="303"/>
      <c r="F17" s="303"/>
      <c r="G17" s="290">
        <f t="shared" si="0"/>
        <v>0</v>
      </c>
      <c r="H17" s="303"/>
      <c r="I17" s="306"/>
      <c r="J17" s="292"/>
      <c r="K17" s="293"/>
      <c r="L17" s="309"/>
      <c r="M17" s="306"/>
      <c r="N17" s="292"/>
      <c r="O17" s="293"/>
      <c r="P17" s="304"/>
      <c r="Q17" s="286"/>
      <c r="R17" s="295"/>
      <c r="S17" s="303"/>
      <c r="T17" s="309"/>
      <c r="U17" s="284">
        <f>G17+H17+J17+L17+N17+Q17-S17+T17</f>
        <v>0</v>
      </c>
    </row>
    <row r="18" spans="2:21" ht="13.5" customHeight="1">
      <c r="B18" s="288" t="s">
        <v>161</v>
      </c>
      <c r="C18" s="282" t="s">
        <v>69</v>
      </c>
      <c r="D18" s="303"/>
      <c r="E18" s="303"/>
      <c r="F18" s="303"/>
      <c r="G18" s="290">
        <f t="shared" si="0"/>
        <v>0</v>
      </c>
      <c r="H18" s="309"/>
      <c r="I18" s="323" t="s">
        <v>109</v>
      </c>
      <c r="J18" s="320"/>
      <c r="K18" s="324" t="s">
        <v>110</v>
      </c>
      <c r="L18" s="303"/>
      <c r="M18" s="323"/>
      <c r="N18" s="286"/>
      <c r="O18" s="324"/>
      <c r="P18" s="323"/>
      <c r="Q18" s="286"/>
      <c r="R18" s="324"/>
      <c r="S18" s="303"/>
      <c r="T18" s="309"/>
      <c r="U18" s="284">
        <f>G18+H18-J18+L18+N18+Q18-S18+T18</f>
        <v>0</v>
      </c>
    </row>
    <row r="19" spans="1:21" ht="13.5" customHeight="1">
      <c r="A19" s="224">
        <v>1</v>
      </c>
      <c r="B19" s="281"/>
      <c r="C19" s="317" t="s">
        <v>162</v>
      </c>
      <c r="D19" s="312"/>
      <c r="E19" s="312"/>
      <c r="F19" s="312"/>
      <c r="G19" s="290">
        <f t="shared" si="0"/>
        <v>0</v>
      </c>
      <c r="H19" s="283"/>
      <c r="I19" s="323" t="s">
        <v>109</v>
      </c>
      <c r="J19" s="320"/>
      <c r="K19" s="325" t="s">
        <v>110</v>
      </c>
      <c r="L19" s="312"/>
      <c r="M19" s="323"/>
      <c r="N19" s="286"/>
      <c r="O19" s="324"/>
      <c r="P19" s="323"/>
      <c r="Q19" s="286"/>
      <c r="R19" s="325"/>
      <c r="S19" s="303"/>
      <c r="T19" s="283"/>
      <c r="U19" s="284">
        <f>G19+H19-J19+L19+N19+Q19-S19+T19</f>
        <v>0</v>
      </c>
    </row>
    <row r="20" spans="2:21" ht="13.5" customHeight="1">
      <c r="B20" s="281" t="s">
        <v>574</v>
      </c>
      <c r="C20" s="282">
        <v>100</v>
      </c>
      <c r="D20" s="283">
        <v>518400</v>
      </c>
      <c r="E20" s="283"/>
      <c r="F20" s="283"/>
      <c r="G20" s="284">
        <f t="shared" si="0"/>
        <v>518400</v>
      </c>
      <c r="H20" s="283"/>
      <c r="I20" s="285"/>
      <c r="J20" s="286"/>
      <c r="K20" s="287"/>
      <c r="L20" s="283"/>
      <c r="M20" s="285"/>
      <c r="N20" s="286">
        <v>457686</v>
      </c>
      <c r="O20" s="287"/>
      <c r="P20" s="285"/>
      <c r="Q20" s="286">
        <v>132165</v>
      </c>
      <c r="R20" s="287"/>
      <c r="S20" s="283"/>
      <c r="T20" s="283"/>
      <c r="U20" s="284">
        <f>G20+H20+J20+L20+N20+Q20-S20+T20</f>
        <v>1108251</v>
      </c>
    </row>
    <row r="21" spans="2:21" ht="15" customHeight="1">
      <c r="B21" s="326"/>
      <c r="C21" s="326"/>
      <c r="D21" s="326"/>
      <c r="E21" s="326"/>
      <c r="F21" s="326"/>
      <c r="G21" s="326"/>
      <c r="H21" s="326"/>
      <c r="I21" s="327"/>
      <c r="J21" s="326"/>
      <c r="K21" s="327"/>
      <c r="L21" s="326"/>
      <c r="M21" s="327"/>
      <c r="N21" s="326"/>
      <c r="O21" s="327"/>
      <c r="P21" s="327"/>
      <c r="Q21" s="326"/>
      <c r="R21" s="327"/>
      <c r="S21" s="326"/>
      <c r="T21" s="326"/>
      <c r="U21" s="326"/>
    </row>
    <row r="22" spans="2:21" ht="15.75" customHeight="1">
      <c r="B22" s="222" t="s">
        <v>163</v>
      </c>
      <c r="C22" s="624" t="s">
        <v>164</v>
      </c>
      <c r="D22" s="624"/>
      <c r="E22" s="624"/>
      <c r="F22" s="624"/>
      <c r="G22" s="624"/>
      <c r="H22" s="624"/>
      <c r="I22" s="624"/>
      <c r="J22" s="624"/>
      <c r="K22" s="624"/>
      <c r="L22" s="624"/>
      <c r="M22" s="624"/>
      <c r="N22" s="624"/>
      <c r="O22" s="624"/>
      <c r="P22" s="624"/>
      <c r="Q22" s="624"/>
      <c r="R22" s="624"/>
      <c r="S22" s="624"/>
      <c r="T22" s="624"/>
      <c r="U22" s="624"/>
    </row>
    <row r="23" spans="2:21" ht="18.75" customHeight="1">
      <c r="B23" s="328"/>
      <c r="C23" s="624" t="s">
        <v>27</v>
      </c>
      <c r="D23" s="624" t="s">
        <v>140</v>
      </c>
      <c r="E23" s="624"/>
      <c r="F23" s="624"/>
      <c r="G23" s="624"/>
      <c r="H23" s="624" t="s">
        <v>141</v>
      </c>
      <c r="I23" s="625" t="s">
        <v>142</v>
      </c>
      <c r="J23" s="626"/>
      <c r="K23" s="627"/>
      <c r="L23" s="624" t="s">
        <v>143</v>
      </c>
      <c r="M23" s="625" t="s">
        <v>144</v>
      </c>
      <c r="N23" s="626"/>
      <c r="O23" s="627"/>
      <c r="P23" s="625" t="s">
        <v>47</v>
      </c>
      <c r="Q23" s="626"/>
      <c r="R23" s="627"/>
      <c r="S23" s="624" t="s">
        <v>145</v>
      </c>
      <c r="T23" s="624" t="s">
        <v>146</v>
      </c>
      <c r="U23" s="624" t="s">
        <v>552</v>
      </c>
    </row>
    <row r="24" spans="2:21" ht="12.75" customHeight="1">
      <c r="B24" s="328"/>
      <c r="C24" s="624"/>
      <c r="D24" s="624" t="s">
        <v>147</v>
      </c>
      <c r="E24" s="624" t="s">
        <v>148</v>
      </c>
      <c r="F24" s="624" t="s">
        <v>149</v>
      </c>
      <c r="G24" s="624" t="s">
        <v>150</v>
      </c>
      <c r="H24" s="624"/>
      <c r="I24" s="628"/>
      <c r="J24" s="629"/>
      <c r="K24" s="630"/>
      <c r="L24" s="624"/>
      <c r="M24" s="628"/>
      <c r="N24" s="629"/>
      <c r="O24" s="630"/>
      <c r="P24" s="628"/>
      <c r="Q24" s="629"/>
      <c r="R24" s="630"/>
      <c r="S24" s="624"/>
      <c r="T24" s="624"/>
      <c r="U24" s="624"/>
    </row>
    <row r="25" spans="2:21" ht="17.25" customHeight="1">
      <c r="B25" s="329" t="s">
        <v>151</v>
      </c>
      <c r="C25" s="624"/>
      <c r="D25" s="624"/>
      <c r="E25" s="624"/>
      <c r="F25" s="624"/>
      <c r="G25" s="624"/>
      <c r="H25" s="624"/>
      <c r="I25" s="631"/>
      <c r="J25" s="632"/>
      <c r="K25" s="633"/>
      <c r="L25" s="624"/>
      <c r="M25" s="631"/>
      <c r="N25" s="632"/>
      <c r="O25" s="633"/>
      <c r="P25" s="631"/>
      <c r="Q25" s="632"/>
      <c r="R25" s="633"/>
      <c r="S25" s="624"/>
      <c r="T25" s="624"/>
      <c r="U25" s="624"/>
    </row>
    <row r="26" spans="2:21" ht="12.75">
      <c r="B26" s="330">
        <v>1</v>
      </c>
      <c r="C26" s="331">
        <v>2</v>
      </c>
      <c r="D26" s="331">
        <v>3</v>
      </c>
      <c r="E26" s="331">
        <v>4</v>
      </c>
      <c r="F26" s="331">
        <v>5</v>
      </c>
      <c r="G26" s="331">
        <v>6</v>
      </c>
      <c r="H26" s="331">
        <v>7</v>
      </c>
      <c r="I26" s="332"/>
      <c r="J26" s="333">
        <v>8</v>
      </c>
      <c r="K26" s="334"/>
      <c r="L26" s="331">
        <v>9</v>
      </c>
      <c r="M26" s="332"/>
      <c r="N26" s="333">
        <v>10</v>
      </c>
      <c r="O26" s="334"/>
      <c r="P26" s="332"/>
      <c r="Q26" s="333">
        <v>11</v>
      </c>
      <c r="R26" s="335"/>
      <c r="S26" s="331">
        <v>12</v>
      </c>
      <c r="T26" s="331">
        <v>13</v>
      </c>
      <c r="U26" s="331">
        <v>14</v>
      </c>
    </row>
    <row r="27" spans="2:21" ht="13.5" customHeight="1">
      <c r="B27" s="281" t="s">
        <v>571</v>
      </c>
      <c r="C27" s="282" t="s">
        <v>34</v>
      </c>
      <c r="D27" s="283">
        <v>1600000</v>
      </c>
      <c r="E27" s="283"/>
      <c r="F27" s="283"/>
      <c r="G27" s="284">
        <f aca="true" t="shared" si="2" ref="G27:G40">D27-E27-F27</f>
        <v>1600000</v>
      </c>
      <c r="H27" s="283">
        <v>38000</v>
      </c>
      <c r="I27" s="336"/>
      <c r="J27" s="286"/>
      <c r="K27" s="337"/>
      <c r="L27" s="283"/>
      <c r="M27" s="336"/>
      <c r="N27" s="286">
        <v>222062</v>
      </c>
      <c r="O27" s="337"/>
      <c r="P27" s="336"/>
      <c r="Q27" s="286">
        <v>11700</v>
      </c>
      <c r="R27" s="337"/>
      <c r="S27" s="283"/>
      <c r="T27" s="283"/>
      <c r="U27" s="284">
        <f aca="true" t="shared" si="3" ref="U27:U34">G27+H27+J27+L27+N27+Q27-S27+T27</f>
        <v>1871762</v>
      </c>
    </row>
    <row r="28" spans="2:21" ht="24" customHeight="1">
      <c r="B28" s="288" t="s">
        <v>152</v>
      </c>
      <c r="C28" s="282" t="s">
        <v>37</v>
      </c>
      <c r="D28" s="312"/>
      <c r="E28" s="312"/>
      <c r="F28" s="312"/>
      <c r="G28" s="290">
        <f t="shared" si="2"/>
        <v>0</v>
      </c>
      <c r="H28" s="312"/>
      <c r="I28" s="338"/>
      <c r="J28" s="292"/>
      <c r="K28" s="339"/>
      <c r="L28" s="312"/>
      <c r="M28" s="340"/>
      <c r="N28" s="286"/>
      <c r="O28" s="341"/>
      <c r="P28" s="338"/>
      <c r="Q28" s="292"/>
      <c r="R28" s="339"/>
      <c r="S28" s="312"/>
      <c r="T28" s="312"/>
      <c r="U28" s="284">
        <f t="shared" si="3"/>
        <v>0</v>
      </c>
    </row>
    <row r="29" spans="2:21" ht="13.5" customHeight="1">
      <c r="B29" s="288" t="s">
        <v>153</v>
      </c>
      <c r="C29" s="282" t="s">
        <v>40</v>
      </c>
      <c r="D29" s="298">
        <f>SUM(D27:D28)</f>
        <v>1600000</v>
      </c>
      <c r="E29" s="298">
        <f>SUM(E27:E28)</f>
        <v>0</v>
      </c>
      <c r="F29" s="298">
        <f>SUM(F27:F28)</f>
        <v>0</v>
      </c>
      <c r="G29" s="284">
        <f t="shared" si="2"/>
        <v>1600000</v>
      </c>
      <c r="H29" s="298">
        <f>SUM(H27:H28)</f>
        <v>38000</v>
      </c>
      <c r="I29" s="302"/>
      <c r="J29" s="300">
        <f>SUM(J27:J28)</f>
        <v>0</v>
      </c>
      <c r="K29" s="342"/>
      <c r="L29" s="298">
        <f>SUM(L27:L28)</f>
        <v>0</v>
      </c>
      <c r="M29" s="302"/>
      <c r="N29" s="300">
        <f>SUM(N27:N28)</f>
        <v>222062</v>
      </c>
      <c r="O29" s="342"/>
      <c r="P29" s="302"/>
      <c r="Q29" s="300">
        <f>SUM(Q27:Q28)</f>
        <v>11700</v>
      </c>
      <c r="R29" s="301"/>
      <c r="S29" s="298">
        <f>SUM(S27:S28)</f>
        <v>0</v>
      </c>
      <c r="T29" s="298">
        <f>SUM(T27:T28)</f>
        <v>0</v>
      </c>
      <c r="U29" s="284">
        <f t="shared" si="3"/>
        <v>1871762</v>
      </c>
    </row>
    <row r="30" spans="2:21" ht="24" customHeight="1">
      <c r="B30" s="288" t="s">
        <v>154</v>
      </c>
      <c r="C30" s="343" t="s">
        <v>43</v>
      </c>
      <c r="D30" s="312"/>
      <c r="E30" s="312"/>
      <c r="F30" s="312"/>
      <c r="G30" s="290">
        <f t="shared" si="2"/>
        <v>0</v>
      </c>
      <c r="H30" s="312"/>
      <c r="I30" s="344"/>
      <c r="J30" s="286"/>
      <c r="K30" s="341"/>
      <c r="L30" s="309"/>
      <c r="M30" s="345"/>
      <c r="N30" s="292"/>
      <c r="O30" s="339"/>
      <c r="P30" s="345"/>
      <c r="Q30" s="292"/>
      <c r="R30" s="339"/>
      <c r="S30" s="308"/>
      <c r="T30" s="309"/>
      <c r="U30" s="284">
        <f t="shared" si="3"/>
        <v>0</v>
      </c>
    </row>
    <row r="31" spans="2:21" ht="24" customHeight="1">
      <c r="B31" s="288" t="s">
        <v>155</v>
      </c>
      <c r="C31" s="282" t="s">
        <v>46</v>
      </c>
      <c r="D31" s="283">
        <v>0</v>
      </c>
      <c r="E31" s="283"/>
      <c r="F31" s="283"/>
      <c r="G31" s="284">
        <f t="shared" si="2"/>
        <v>0</v>
      </c>
      <c r="H31" s="283"/>
      <c r="I31" s="346"/>
      <c r="J31" s="292"/>
      <c r="K31" s="347"/>
      <c r="L31" s="312"/>
      <c r="M31" s="336"/>
      <c r="N31" s="286"/>
      <c r="O31" s="348"/>
      <c r="P31" s="349"/>
      <c r="Q31" s="286"/>
      <c r="R31" s="337"/>
      <c r="S31" s="312"/>
      <c r="T31" s="283"/>
      <c r="U31" s="284">
        <f t="shared" si="3"/>
        <v>0</v>
      </c>
    </row>
    <row r="32" spans="2:21" ht="13.5" customHeight="1">
      <c r="B32" s="281"/>
      <c r="C32" s="282" t="s">
        <v>156</v>
      </c>
      <c r="D32" s="313"/>
      <c r="E32" s="313"/>
      <c r="F32" s="313"/>
      <c r="G32" s="284">
        <f t="shared" si="2"/>
        <v>0</v>
      </c>
      <c r="H32" s="313"/>
      <c r="I32" s="350"/>
      <c r="J32" s="292"/>
      <c r="K32" s="351"/>
      <c r="L32" s="312"/>
      <c r="M32" s="352"/>
      <c r="N32" s="286"/>
      <c r="O32" s="348"/>
      <c r="P32" s="353"/>
      <c r="Q32" s="286"/>
      <c r="R32" s="354"/>
      <c r="S32" s="312"/>
      <c r="T32" s="312"/>
      <c r="U32" s="284">
        <f t="shared" si="3"/>
        <v>0</v>
      </c>
    </row>
    <row r="33" spans="1:21" ht="13.5" customHeight="1">
      <c r="A33" s="224">
        <v>1</v>
      </c>
      <c r="B33" s="281"/>
      <c r="C33" s="317" t="s">
        <v>157</v>
      </c>
      <c r="D33" s="283"/>
      <c r="E33" s="283"/>
      <c r="F33" s="283"/>
      <c r="G33" s="284">
        <f t="shared" si="2"/>
        <v>0</v>
      </c>
      <c r="H33" s="283"/>
      <c r="I33" s="346"/>
      <c r="J33" s="292"/>
      <c r="K33" s="347"/>
      <c r="L33" s="312"/>
      <c r="M33" s="336"/>
      <c r="N33" s="286"/>
      <c r="O33" s="348"/>
      <c r="P33" s="349"/>
      <c r="Q33" s="286"/>
      <c r="R33" s="337"/>
      <c r="S33" s="312"/>
      <c r="T33" s="312"/>
      <c r="U33" s="284">
        <f t="shared" si="3"/>
        <v>0</v>
      </c>
    </row>
    <row r="34" spans="2:21" ht="13.5" customHeight="1">
      <c r="B34" s="288" t="s">
        <v>158</v>
      </c>
      <c r="C34" s="343" t="s">
        <v>49</v>
      </c>
      <c r="D34" s="312"/>
      <c r="E34" s="312"/>
      <c r="F34" s="312"/>
      <c r="G34" s="290">
        <f t="shared" si="2"/>
        <v>0</v>
      </c>
      <c r="H34" s="312"/>
      <c r="I34" s="338"/>
      <c r="J34" s="292"/>
      <c r="K34" s="339"/>
      <c r="L34" s="312"/>
      <c r="M34" s="340"/>
      <c r="N34" s="286">
        <f>-121282</f>
        <v>-121282</v>
      </c>
      <c r="O34" s="341"/>
      <c r="P34" s="338"/>
      <c r="Q34" s="292"/>
      <c r="R34" s="339"/>
      <c r="S34" s="312"/>
      <c r="T34" s="312"/>
      <c r="U34" s="284">
        <f t="shared" si="3"/>
        <v>-121282</v>
      </c>
    </row>
    <row r="35" spans="2:21" ht="13.5" customHeight="1">
      <c r="B35" s="288" t="s">
        <v>159</v>
      </c>
      <c r="C35" s="343" t="s">
        <v>52</v>
      </c>
      <c r="D35" s="312"/>
      <c r="E35" s="312"/>
      <c r="F35" s="312"/>
      <c r="G35" s="290">
        <f t="shared" si="2"/>
        <v>0</v>
      </c>
      <c r="H35" s="312"/>
      <c r="I35" s="338"/>
      <c r="J35" s="292"/>
      <c r="K35" s="339"/>
      <c r="L35" s="312"/>
      <c r="M35" s="319" t="s">
        <v>109</v>
      </c>
      <c r="N35" s="320">
        <v>220000</v>
      </c>
      <c r="O35" s="355" t="s">
        <v>110</v>
      </c>
      <c r="P35" s="356" t="s">
        <v>109</v>
      </c>
      <c r="Q35" s="320"/>
      <c r="R35" s="355" t="s">
        <v>110</v>
      </c>
      <c r="S35" s="283"/>
      <c r="T35" s="312"/>
      <c r="U35" s="284">
        <f>G35+H35+J35+L35-N35-Q35-S35+T35</f>
        <v>-220000</v>
      </c>
    </row>
    <row r="36" spans="2:21" ht="24" customHeight="1">
      <c r="B36" s="288" t="s">
        <v>160</v>
      </c>
      <c r="C36" s="343" t="s">
        <v>65</v>
      </c>
      <c r="D36" s="312"/>
      <c r="E36" s="312"/>
      <c r="F36" s="312"/>
      <c r="G36" s="290">
        <f t="shared" si="2"/>
        <v>0</v>
      </c>
      <c r="H36" s="312"/>
      <c r="I36" s="338"/>
      <c r="J36" s="292"/>
      <c r="K36" s="339"/>
      <c r="L36" s="309"/>
      <c r="M36" s="338"/>
      <c r="N36" s="292"/>
      <c r="O36" s="339"/>
      <c r="P36" s="340"/>
      <c r="Q36" s="286"/>
      <c r="R36" s="341"/>
      <c r="S36" s="312"/>
      <c r="T36" s="309"/>
      <c r="U36" s="284">
        <f>G36+H36+J36+L36+N36+Q36-S36+T36</f>
        <v>0</v>
      </c>
    </row>
    <row r="37" spans="1:21" ht="13.5" customHeight="1">
      <c r="A37" s="224">
        <v>1</v>
      </c>
      <c r="B37" s="281"/>
      <c r="C37" s="357" t="s">
        <v>117</v>
      </c>
      <c r="D37" s="312"/>
      <c r="E37" s="312"/>
      <c r="F37" s="312"/>
      <c r="G37" s="290">
        <f t="shared" si="2"/>
        <v>0</v>
      </c>
      <c r="H37" s="312"/>
      <c r="I37" s="338"/>
      <c r="J37" s="292"/>
      <c r="K37" s="339"/>
      <c r="L37" s="309"/>
      <c r="M37" s="338"/>
      <c r="N37" s="292"/>
      <c r="O37" s="339"/>
      <c r="P37" s="340"/>
      <c r="Q37" s="358"/>
      <c r="R37" s="341"/>
      <c r="S37" s="312"/>
      <c r="T37" s="309"/>
      <c r="U37" s="284">
        <f>G37+H37+J37+L37+N37+Q37-S37+T37</f>
        <v>0</v>
      </c>
    </row>
    <row r="38" spans="2:21" ht="13.5" customHeight="1">
      <c r="B38" s="288" t="s">
        <v>161</v>
      </c>
      <c r="C38" s="282" t="s">
        <v>69</v>
      </c>
      <c r="D38" s="312"/>
      <c r="E38" s="312"/>
      <c r="F38" s="312"/>
      <c r="G38" s="290">
        <f t="shared" si="2"/>
        <v>0</v>
      </c>
      <c r="H38" s="283"/>
      <c r="I38" s="359" t="s">
        <v>109</v>
      </c>
      <c r="J38" s="320"/>
      <c r="K38" s="325" t="s">
        <v>110</v>
      </c>
      <c r="L38" s="312"/>
      <c r="M38" s="323"/>
      <c r="N38" s="286"/>
      <c r="O38" s="324"/>
      <c r="P38" s="323"/>
      <c r="Q38" s="286"/>
      <c r="R38" s="324"/>
      <c r="S38" s="312"/>
      <c r="T38" s="309"/>
      <c r="U38" s="284">
        <f>G38+H38-J38+L38+N38+Q38-S38+T38</f>
        <v>0</v>
      </c>
    </row>
    <row r="39" spans="1:21" ht="13.5" customHeight="1">
      <c r="A39" s="224">
        <v>1</v>
      </c>
      <c r="B39" s="281"/>
      <c r="C39" s="317" t="s">
        <v>162</v>
      </c>
      <c r="D39" s="312"/>
      <c r="E39" s="312"/>
      <c r="F39" s="312"/>
      <c r="G39" s="290">
        <f t="shared" si="2"/>
        <v>0</v>
      </c>
      <c r="H39" s="283"/>
      <c r="I39" s="360" t="s">
        <v>109</v>
      </c>
      <c r="J39" s="320"/>
      <c r="K39" s="324" t="s">
        <v>110</v>
      </c>
      <c r="L39" s="312"/>
      <c r="M39" s="323"/>
      <c r="N39" s="286"/>
      <c r="O39" s="324"/>
      <c r="P39" s="323"/>
      <c r="Q39" s="286"/>
      <c r="R39" s="324"/>
      <c r="S39" s="312"/>
      <c r="T39" s="283"/>
      <c r="U39" s="284">
        <f>G39+H39-J39+L39+N39+Q39-S39+T39</f>
        <v>0</v>
      </c>
    </row>
    <row r="40" spans="2:21" ht="13.5" customHeight="1">
      <c r="B40" s="281" t="s">
        <v>575</v>
      </c>
      <c r="C40" s="282">
        <v>100</v>
      </c>
      <c r="D40" s="283">
        <v>1600000</v>
      </c>
      <c r="E40" s="283"/>
      <c r="F40" s="283"/>
      <c r="G40" s="284">
        <f t="shared" si="2"/>
        <v>1600000</v>
      </c>
      <c r="H40" s="283">
        <v>38000</v>
      </c>
      <c r="I40" s="349"/>
      <c r="J40" s="286"/>
      <c r="K40" s="337"/>
      <c r="L40" s="283"/>
      <c r="M40" s="336"/>
      <c r="N40" s="286">
        <v>-119220</v>
      </c>
      <c r="O40" s="337"/>
      <c r="P40" s="336"/>
      <c r="Q40" s="286">
        <v>11700</v>
      </c>
      <c r="R40" s="337"/>
      <c r="S40" s="283"/>
      <c r="T40" s="283"/>
      <c r="U40" s="284">
        <f>G40+H40+J40+L40+N40+Q40-S40+T40</f>
        <v>1530480</v>
      </c>
    </row>
  </sheetData>
  <sheetProtection password="DFAF" sheet="1" objects="1" scenarios="1"/>
  <mergeCells count="31">
    <mergeCell ref="U3:U5"/>
    <mergeCell ref="D24:D25"/>
    <mergeCell ref="E4:E5"/>
    <mergeCell ref="C3:C5"/>
    <mergeCell ref="C2:U2"/>
    <mergeCell ref="S3:S5"/>
    <mergeCell ref="F4:F5"/>
    <mergeCell ref="D3:G3"/>
    <mergeCell ref="H3:H5"/>
    <mergeCell ref="L3:L5"/>
    <mergeCell ref="T3:T5"/>
    <mergeCell ref="P23:R25"/>
    <mergeCell ref="G4:G5"/>
    <mergeCell ref="D4:D5"/>
    <mergeCell ref="C22:U22"/>
    <mergeCell ref="C23:C25"/>
    <mergeCell ref="D23:G23"/>
    <mergeCell ref="H23:H25"/>
    <mergeCell ref="L23:L25"/>
    <mergeCell ref="U23:U25"/>
    <mergeCell ref="T23:T25"/>
    <mergeCell ref="S23:S25"/>
    <mergeCell ref="I3:K5"/>
    <mergeCell ref="I6:K6"/>
    <mergeCell ref="M3:O5"/>
    <mergeCell ref="P3:R5"/>
    <mergeCell ref="E24:E25"/>
    <mergeCell ref="F24:F25"/>
    <mergeCell ref="G24:G25"/>
    <mergeCell ref="I23:K25"/>
    <mergeCell ref="M23:O25"/>
  </mergeCells>
  <dataValidations count="1">
    <dataValidation type="decimal" operator="notEqual" allowBlank="1" showInputMessage="1" showErrorMessage="1" sqref="S40 N38:N40 N35:S35 N34 L40 U27:U40 D40:G40 L36:L37 G30:G39 H31:H33 T16:T20 S15 Q15:Q20 N18:N20 S20 L16:L17 L20 J18:J20 H18:H19 H11:H13 T29:T31 D27:H27 J27 L27 Q27 S27:T27 S7:T7 N11:N15 N27:N29 J29:J30 L29:L30 T10:T11 N31:Q33 O29:S29 Q11:Q13 H38:J40 N7:N8 D7:H7 J7 L7 J10 L10 U7:U20 Q7 G10:G19 K29 M29 D9:T9 D11:F13 D20:H20 G8 D29:I29 D31:F33 T36:T40 G28 Q36:Q40">
      <formula1>-1000000000000000000000000000000000000000</formula1>
    </dataValidation>
  </dataValidations>
  <printOptions/>
  <pageMargins left="0.3937007874015748" right="0.3937007874015748" top="0.1968503937007874" bottom="0.1968503937007874" header="0" footer="0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3"/>
  <dimension ref="A1:Y40"/>
  <sheetViews>
    <sheetView showGridLines="0" showRowColHeaders="0" zoomScalePageLayoutView="0" workbookViewId="0" topLeftCell="J2">
      <selection activeCell="O18" sqref="O18:R18"/>
    </sheetView>
  </sheetViews>
  <sheetFormatPr defaultColWidth="9.00390625" defaultRowHeight="12.75"/>
  <cols>
    <col min="1" max="1" width="4.125" style="224" hidden="1" customWidth="1"/>
    <col min="2" max="10" width="10.25390625" style="224" customWidth="1"/>
    <col min="11" max="11" width="9.125" style="224" customWidth="1"/>
    <col min="12" max="12" width="12.375" style="224" customWidth="1"/>
    <col min="13" max="13" width="4.00390625" style="224" customWidth="1"/>
    <col min="14" max="16" width="9.125" style="224" customWidth="1"/>
    <col min="17" max="17" width="9.75390625" style="224" customWidth="1"/>
    <col min="18" max="18" width="9.00390625" style="224" customWidth="1"/>
    <col min="19" max="19" width="1.00390625" style="224" customWidth="1"/>
    <col min="20" max="20" width="9.125" style="224" customWidth="1"/>
    <col min="21" max="21" width="6.375" style="224" customWidth="1"/>
    <col min="22" max="22" width="1.00390625" style="224" customWidth="1"/>
    <col min="23" max="23" width="2.125" style="224" customWidth="1"/>
    <col min="24" max="16384" width="9.125" style="224" customWidth="1"/>
  </cols>
  <sheetData>
    <row r="1" spans="2:23" ht="12.75" hidden="1">
      <c r="B1" s="516" t="s">
        <v>528</v>
      </c>
      <c r="W1" s="516" t="s">
        <v>529</v>
      </c>
    </row>
    <row r="2" ht="12.75" customHeight="1"/>
    <row r="3" spans="1:25" ht="12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3"/>
      <c r="N3" s="586" t="s">
        <v>0</v>
      </c>
      <c r="O3" s="586"/>
      <c r="P3" s="586"/>
      <c r="Q3" s="586"/>
      <c r="R3" s="586"/>
      <c r="S3" s="586"/>
      <c r="T3" s="586"/>
      <c r="U3" s="586"/>
      <c r="V3" s="586"/>
      <c r="W3" s="172"/>
      <c r="X3" s="175"/>
      <c r="Y3" s="172"/>
    </row>
    <row r="4" spans="1:25" ht="12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L4" s="177"/>
      <c r="N4" s="586" t="s">
        <v>1</v>
      </c>
      <c r="O4" s="586"/>
      <c r="P4" s="586"/>
      <c r="Q4" s="586"/>
      <c r="R4" s="586"/>
      <c r="S4" s="586"/>
      <c r="T4" s="586"/>
      <c r="U4" s="586"/>
      <c r="V4" s="586"/>
      <c r="W4" s="176"/>
      <c r="X4" s="176"/>
      <c r="Y4" s="176"/>
    </row>
    <row r="5" spans="1:25" ht="12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9"/>
      <c r="N5" s="586" t="s">
        <v>2</v>
      </c>
      <c r="O5" s="586"/>
      <c r="P5" s="586"/>
      <c r="Q5" s="586"/>
      <c r="R5" s="586"/>
      <c r="S5" s="586"/>
      <c r="T5" s="586"/>
      <c r="U5" s="586"/>
      <c r="V5" s="586"/>
      <c r="W5" s="180"/>
      <c r="X5" s="178"/>
      <c r="Y5" s="178"/>
    </row>
    <row r="6" spans="1:25" ht="18" customHeight="1">
      <c r="A6" s="361"/>
      <c r="B6" s="361"/>
      <c r="C6" s="361"/>
      <c r="D6" s="361"/>
      <c r="E6" s="361"/>
      <c r="F6" s="361"/>
      <c r="G6" s="361"/>
      <c r="H6" s="361"/>
      <c r="I6" s="361"/>
      <c r="J6" s="361"/>
      <c r="K6" s="182"/>
      <c r="L6" s="183"/>
      <c r="M6" s="183"/>
      <c r="N6" s="362"/>
      <c r="O6" s="363"/>
      <c r="P6" s="363"/>
      <c r="Q6" s="361"/>
      <c r="R6" s="186"/>
      <c r="S6" s="361"/>
      <c r="T6" s="363"/>
      <c r="U6" s="364"/>
      <c r="V6" s="364"/>
      <c r="W6" s="361"/>
      <c r="X6" s="361"/>
      <c r="Y6" s="361"/>
    </row>
    <row r="7" spans="14:24" ht="12" customHeight="1">
      <c r="N7" s="586" t="s">
        <v>3</v>
      </c>
      <c r="O7" s="586"/>
      <c r="P7" s="586"/>
      <c r="Q7" s="586"/>
      <c r="R7" s="586"/>
      <c r="S7" s="586"/>
      <c r="T7" s="586"/>
      <c r="U7" s="586"/>
      <c r="V7" s="586"/>
      <c r="W7" s="172"/>
      <c r="X7" s="361"/>
    </row>
    <row r="8" spans="14:24" ht="12" customHeight="1">
      <c r="N8" s="586" t="s">
        <v>4</v>
      </c>
      <c r="O8" s="586"/>
      <c r="P8" s="586"/>
      <c r="Q8" s="586"/>
      <c r="R8" s="586"/>
      <c r="S8" s="586"/>
      <c r="T8" s="586"/>
      <c r="U8" s="586"/>
      <c r="V8" s="586"/>
      <c r="W8" s="172"/>
      <c r="X8" s="361"/>
    </row>
    <row r="9" spans="2:23" ht="12" customHeight="1">
      <c r="B9" s="365"/>
      <c r="C9" s="266" t="s">
        <v>5</v>
      </c>
      <c r="D9" s="266"/>
      <c r="F9" s="623" t="str">
        <f>'N1'!$F$9</f>
        <v>Þ³Ñ»Ý êï»÷³ÝÛ³Ý</v>
      </c>
      <c r="G9" s="623"/>
      <c r="H9" s="623"/>
      <c r="I9" s="257"/>
      <c r="S9" s="188"/>
      <c r="W9" s="188"/>
    </row>
    <row r="10" spans="2:22" ht="16.5">
      <c r="B10" s="258" t="s">
        <v>6</v>
      </c>
      <c r="C10" s="365"/>
      <c r="F10" s="591" t="s">
        <v>7</v>
      </c>
      <c r="G10" s="591"/>
      <c r="H10" s="591"/>
      <c r="I10" s="261"/>
      <c r="R10" s="366"/>
      <c r="T10" s="585" t="s">
        <v>165</v>
      </c>
      <c r="U10" s="585"/>
      <c r="V10" s="585"/>
    </row>
    <row r="11" spans="2:22" ht="12.75" customHeight="1">
      <c r="B11" s="262"/>
      <c r="O11" s="641"/>
      <c r="P11" s="641"/>
      <c r="Q11" s="641"/>
      <c r="R11" s="641"/>
      <c r="S11" s="641"/>
      <c r="T11" s="641"/>
      <c r="U11" s="641"/>
      <c r="V11" s="641"/>
    </row>
    <row r="12" spans="1:25" ht="14.25">
      <c r="A12" s="190"/>
      <c r="B12" s="190"/>
      <c r="C12" s="622" t="s">
        <v>9</v>
      </c>
      <c r="D12" s="622"/>
      <c r="E12" s="365"/>
      <c r="F12" s="595" t="str">
        <f>'N1'!$F$12</f>
        <v>²ñÃáõñ Ø³ñïÇñáëÛ³Ý</v>
      </c>
      <c r="G12" s="595"/>
      <c r="H12" s="595"/>
      <c r="I12" s="265"/>
      <c r="O12" s="641"/>
      <c r="P12" s="641"/>
      <c r="Q12" s="641"/>
      <c r="R12" s="641"/>
      <c r="S12" s="641"/>
      <c r="T12" s="641"/>
      <c r="U12" s="641"/>
      <c r="V12" s="641"/>
      <c r="X12" s="190"/>
      <c r="Y12" s="190"/>
    </row>
    <row r="13" spans="6:22" ht="14.25" customHeight="1">
      <c r="F13" s="591" t="s">
        <v>7</v>
      </c>
      <c r="G13" s="591"/>
      <c r="H13" s="591"/>
      <c r="I13" s="261"/>
      <c r="O13" s="641"/>
      <c r="P13" s="641"/>
      <c r="Q13" s="641"/>
      <c r="R13" s="641"/>
      <c r="S13" s="641"/>
      <c r="T13" s="641"/>
      <c r="U13" s="641"/>
      <c r="V13" s="641"/>
    </row>
    <row r="14" ht="22.5" customHeight="1">
      <c r="R14" s="190"/>
    </row>
    <row r="15" spans="11:22" ht="21.75" customHeight="1">
      <c r="K15" s="569" t="s">
        <v>166</v>
      </c>
      <c r="L15" s="569"/>
      <c r="M15" s="569"/>
      <c r="N15" s="569"/>
      <c r="O15" s="569"/>
      <c r="P15" s="569"/>
      <c r="Q15" s="569"/>
      <c r="R15" s="569"/>
      <c r="S15" s="569"/>
      <c r="T15" s="569"/>
      <c r="U15" s="569"/>
      <c r="V15" s="569"/>
    </row>
    <row r="16" spans="11:23" ht="21.75" customHeight="1">
      <c r="K16" s="569" t="s">
        <v>167</v>
      </c>
      <c r="L16" s="569"/>
      <c r="M16" s="569"/>
      <c r="N16" s="569"/>
      <c r="O16" s="569"/>
      <c r="P16" s="569"/>
      <c r="Q16" s="569"/>
      <c r="R16" s="569"/>
      <c r="S16" s="569"/>
      <c r="T16" s="569"/>
      <c r="U16" s="569"/>
      <c r="W16" s="192"/>
    </row>
    <row r="17" spans="1:25" ht="12.7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Q17" s="193"/>
      <c r="X17" s="193"/>
      <c r="Y17" s="193"/>
    </row>
    <row r="18" spans="14:18" ht="15.75" customHeight="1">
      <c r="N18" s="194"/>
      <c r="O18" s="621" t="str">
        <f>'N2'!$F$16</f>
        <v>01/04/2008-30/06/2008</v>
      </c>
      <c r="P18" s="621"/>
      <c r="Q18" s="621"/>
      <c r="R18" s="621"/>
    </row>
    <row r="19" spans="15:20" ht="12.75" customHeight="1">
      <c r="O19" s="570" t="s">
        <v>101</v>
      </c>
      <c r="P19" s="570"/>
      <c r="Q19" s="570"/>
      <c r="R19" s="570"/>
      <c r="S19" s="195"/>
      <c r="T19" s="195"/>
    </row>
    <row r="20" spans="19:23" ht="16.5" customHeight="1">
      <c r="S20" s="367"/>
      <c r="W20" s="367"/>
    </row>
    <row r="21" spans="19:23" ht="12.75" customHeight="1">
      <c r="S21" s="367"/>
      <c r="T21" s="367"/>
      <c r="W21" s="367"/>
    </row>
    <row r="23" spans="19:23" ht="21" customHeight="1">
      <c r="S23" s="367"/>
      <c r="T23" s="367"/>
      <c r="W23" s="367"/>
    </row>
    <row r="24" spans="18:22" ht="11.25" customHeight="1">
      <c r="R24" s="188"/>
      <c r="T24" s="570" t="s">
        <v>13</v>
      </c>
      <c r="U24" s="570"/>
      <c r="V24" s="570"/>
    </row>
    <row r="25" spans="14:18" ht="19.5" customHeight="1">
      <c r="N25" s="574" t="str">
        <f>'N1'!$N$25</f>
        <v>§ì²ÈÈºîî²¦ êäÀ</v>
      </c>
      <c r="O25" s="574"/>
      <c r="P25" s="574"/>
      <c r="Q25" s="574"/>
      <c r="R25" s="574"/>
    </row>
    <row r="26" spans="11:23" ht="19.5" customHeight="1">
      <c r="K26" s="571" t="s">
        <v>14</v>
      </c>
      <c r="L26" s="571"/>
      <c r="M26" s="571"/>
      <c r="N26" s="575"/>
      <c r="O26" s="575"/>
      <c r="P26" s="575"/>
      <c r="Q26" s="575"/>
      <c r="R26" s="575"/>
      <c r="S26" s="367"/>
      <c r="T26" s="643" t="str">
        <f>'N1'!$T$26</f>
        <v>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U26" s="644"/>
      <c r="V26" s="645"/>
      <c r="W26" s="367"/>
    </row>
    <row r="27" spans="18:22" ht="19.5" customHeight="1">
      <c r="R27" s="188"/>
      <c r="T27" s="362"/>
      <c r="U27" s="362"/>
      <c r="V27" s="362"/>
    </row>
    <row r="28" spans="11:23" ht="19.5" customHeight="1">
      <c r="K28" s="571" t="s">
        <v>16</v>
      </c>
      <c r="L28" s="571"/>
      <c r="M28" s="571"/>
      <c r="N28" s="617" t="str">
        <f>'N1'!$N$28</f>
        <v>Ü»ñÙáõÍáõÙ, ³ñï³¹ñáõÃÛáõÝ, Ñ³ë³ñ³Ï³Ï³Ý ëÝáõÝ¹</v>
      </c>
      <c r="O28" s="617"/>
      <c r="P28" s="617"/>
      <c r="Q28" s="617"/>
      <c r="R28" s="617"/>
      <c r="S28" s="367"/>
      <c r="T28" s="642">
        <f>'N1'!$T$28</f>
        <v>0</v>
      </c>
      <c r="U28" s="642"/>
      <c r="V28" s="642"/>
      <c r="W28" s="367"/>
    </row>
    <row r="29" spans="11:24" ht="19.5" customHeight="1">
      <c r="K29" s="571" t="s">
        <v>17</v>
      </c>
      <c r="L29" s="571"/>
      <c r="M29" s="571"/>
      <c r="N29" s="615">
        <f>'N1'!$N$29</f>
        <v>0</v>
      </c>
      <c r="O29" s="615"/>
      <c r="P29" s="615"/>
      <c r="Q29" s="615"/>
      <c r="R29" s="615"/>
      <c r="S29" s="209"/>
      <c r="T29" s="642">
        <f>'N1'!$T$29</f>
        <v>0</v>
      </c>
      <c r="U29" s="642"/>
      <c r="V29" s="642"/>
      <c r="W29" s="209"/>
      <c r="X29" s="202"/>
    </row>
    <row r="30" spans="11:23" ht="19.5" customHeight="1">
      <c r="K30" s="365"/>
      <c r="L30" s="365"/>
      <c r="M30" s="365"/>
      <c r="N30" s="365"/>
      <c r="O30" s="365"/>
      <c r="P30" s="365"/>
      <c r="R30" s="365"/>
      <c r="S30" s="365"/>
      <c r="T30" s="368"/>
      <c r="U30" s="368"/>
      <c r="V30" s="368"/>
      <c r="W30" s="365"/>
    </row>
    <row r="31" spans="1:25" ht="19.5" customHeight="1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567" t="s">
        <v>18</v>
      </c>
      <c r="L31" s="567"/>
      <c r="M31" s="567"/>
      <c r="N31" s="567"/>
      <c r="O31" s="615">
        <f>'N2'!$F$29</f>
        <v>0</v>
      </c>
      <c r="P31" s="615"/>
      <c r="Q31" s="615"/>
      <c r="R31" s="615"/>
      <c r="S31" s="208"/>
      <c r="T31" s="646" t="str">
        <f>'N1'!$T$31</f>
        <v>2711001163</v>
      </c>
      <c r="U31" s="646"/>
      <c r="V31" s="646"/>
      <c r="W31" s="208"/>
      <c r="X31" s="202"/>
      <c r="Y31" s="205"/>
    </row>
    <row r="32" spans="1:25" ht="19.5" customHeight="1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365"/>
      <c r="L32" s="365"/>
      <c r="M32" s="365"/>
      <c r="N32" s="365"/>
      <c r="O32" s="365"/>
      <c r="P32" s="365"/>
      <c r="Q32" s="205"/>
      <c r="R32" s="365"/>
      <c r="S32" s="208"/>
      <c r="T32" s="368"/>
      <c r="U32" s="368"/>
      <c r="V32" s="368"/>
      <c r="W32" s="208"/>
      <c r="X32" s="209"/>
      <c r="Y32" s="205"/>
    </row>
    <row r="33" spans="11:23" ht="19.5" customHeight="1">
      <c r="K33" s="567" t="s">
        <v>19</v>
      </c>
      <c r="L33" s="567"/>
      <c r="M33" s="567"/>
      <c r="N33" s="567"/>
      <c r="O33" s="615">
        <f>'N2'!$F$31</f>
        <v>0</v>
      </c>
      <c r="P33" s="615"/>
      <c r="Q33" s="615"/>
      <c r="R33" s="615"/>
      <c r="S33" s="369"/>
      <c r="T33" s="646" t="str">
        <f>'N1'!$T$33</f>
        <v>09416197</v>
      </c>
      <c r="U33" s="646"/>
      <c r="V33" s="646"/>
      <c r="W33" s="369"/>
    </row>
    <row r="34" spans="1:25" ht="19.5" customHeight="1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K34" s="365"/>
      <c r="L34" s="365"/>
      <c r="M34" s="365"/>
      <c r="N34" s="365"/>
      <c r="O34" s="365"/>
      <c r="P34" s="365"/>
      <c r="Q34" s="205"/>
      <c r="R34" s="212"/>
      <c r="S34" s="208"/>
      <c r="T34" s="268"/>
      <c r="U34" s="268"/>
      <c r="V34" s="213"/>
      <c r="W34" s="208"/>
      <c r="X34" s="209"/>
      <c r="Y34" s="205"/>
    </row>
    <row r="35" spans="1:25" ht="19.5" customHeight="1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567" t="s">
        <v>20</v>
      </c>
      <c r="L35" s="567"/>
      <c r="M35" s="365"/>
      <c r="N35" s="616"/>
      <c r="O35" s="616"/>
      <c r="P35" s="616"/>
      <c r="Q35" s="616"/>
      <c r="R35" s="616"/>
      <c r="S35" s="208"/>
      <c r="T35" s="577" t="s">
        <v>21</v>
      </c>
      <c r="U35" s="577"/>
      <c r="V35" s="577"/>
      <c r="W35" s="208"/>
      <c r="X35" s="209"/>
      <c r="Y35" s="205"/>
    </row>
    <row r="36" spans="1:25" ht="19.5" customHeight="1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365"/>
      <c r="L36" s="365"/>
      <c r="M36" s="365"/>
      <c r="N36" s="365"/>
      <c r="O36" s="365"/>
      <c r="P36" s="365"/>
      <c r="Q36" s="214"/>
      <c r="R36" s="212"/>
      <c r="S36" s="212"/>
      <c r="T36" s="368"/>
      <c r="U36" s="368"/>
      <c r="V36" s="368"/>
      <c r="W36" s="212"/>
      <c r="X36" s="202"/>
      <c r="Y36" s="214"/>
    </row>
    <row r="37" spans="1:25" ht="19.5" customHeight="1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567" t="s">
        <v>22</v>
      </c>
      <c r="L37" s="567"/>
      <c r="M37" s="579" t="str">
        <f>'N1'!$M$37</f>
        <v>ù. Î³å³Ý, ´³Õ³µ»ñ¹ 2³/2</v>
      </c>
      <c r="N37" s="579"/>
      <c r="O37" s="579"/>
      <c r="P37" s="579"/>
      <c r="Q37" s="579"/>
      <c r="R37" s="216" t="s">
        <v>23</v>
      </c>
      <c r="S37" s="369"/>
      <c r="T37" s="646">
        <f>'N1'!$T$37</f>
        <v>0</v>
      </c>
      <c r="U37" s="646"/>
      <c r="V37" s="646"/>
      <c r="W37" s="369"/>
      <c r="Y37" s="215"/>
    </row>
    <row r="38" spans="1:25" ht="19.5" customHeight="1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365"/>
      <c r="L38" s="365"/>
      <c r="M38" s="365"/>
      <c r="N38" s="365"/>
      <c r="O38" s="365"/>
      <c r="P38" s="365"/>
      <c r="Q38" s="218"/>
      <c r="R38" s="365"/>
      <c r="S38" s="212"/>
      <c r="T38" s="368"/>
      <c r="U38" s="368"/>
      <c r="V38" s="368"/>
      <c r="W38" s="212"/>
      <c r="X38" s="202"/>
      <c r="Y38" s="218"/>
    </row>
    <row r="39" spans="1:25" ht="19.5" customHeight="1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567" t="s">
        <v>24</v>
      </c>
      <c r="L39" s="567"/>
      <c r="M39" s="579">
        <f>'N1'!$M$39</f>
        <v>0</v>
      </c>
      <c r="N39" s="579"/>
      <c r="O39" s="579"/>
      <c r="P39" s="579"/>
      <c r="Q39" s="579"/>
      <c r="R39" s="219" t="s">
        <v>23</v>
      </c>
      <c r="S39" s="208"/>
      <c r="T39" s="640" t="str">
        <f>'N1'!$T$39</f>
        <v>467400</v>
      </c>
      <c r="U39" s="640"/>
      <c r="V39" s="640"/>
      <c r="W39" s="365"/>
      <c r="Y39" s="215"/>
    </row>
    <row r="40" spans="1:25" ht="19.5" customHeight="1">
      <c r="A40" s="215"/>
      <c r="B40" s="215"/>
      <c r="C40" s="215"/>
      <c r="D40" s="215"/>
      <c r="E40" s="215"/>
      <c r="F40" s="215"/>
      <c r="G40" s="215"/>
      <c r="H40" s="215"/>
      <c r="I40" s="215"/>
      <c r="J40" s="215"/>
      <c r="K40" s="578" t="s">
        <v>25</v>
      </c>
      <c r="L40" s="578"/>
      <c r="M40" s="220"/>
      <c r="O40" s="212"/>
      <c r="P40" s="212"/>
      <c r="Q40" s="215"/>
      <c r="W40" s="208"/>
      <c r="X40" s="202"/>
      <c r="Y40" s="215"/>
    </row>
  </sheetData>
  <sheetProtection password="DFAF" sheet="1" objects="1" scenarios="1"/>
  <mergeCells count="42">
    <mergeCell ref="M37:Q37"/>
    <mergeCell ref="T31:V31"/>
    <mergeCell ref="K28:M28"/>
    <mergeCell ref="O33:R33"/>
    <mergeCell ref="T37:V37"/>
    <mergeCell ref="N35:R35"/>
    <mergeCell ref="N28:R28"/>
    <mergeCell ref="T26:V26"/>
    <mergeCell ref="T33:V33"/>
    <mergeCell ref="T35:V35"/>
    <mergeCell ref="N29:R29"/>
    <mergeCell ref="K31:N31"/>
    <mergeCell ref="K33:N33"/>
    <mergeCell ref="N25:R26"/>
    <mergeCell ref="O31:R31"/>
    <mergeCell ref="O18:R18"/>
    <mergeCell ref="K16:U16"/>
    <mergeCell ref="O11:V13"/>
    <mergeCell ref="T24:V24"/>
    <mergeCell ref="T28:V28"/>
    <mergeCell ref="T29:V29"/>
    <mergeCell ref="O19:R19"/>
    <mergeCell ref="K26:M26"/>
    <mergeCell ref="K29:M29"/>
    <mergeCell ref="K40:L40"/>
    <mergeCell ref="M39:Q39"/>
    <mergeCell ref="T39:V39"/>
    <mergeCell ref="N3:V3"/>
    <mergeCell ref="N4:V4"/>
    <mergeCell ref="N5:V5"/>
    <mergeCell ref="N7:V7"/>
    <mergeCell ref="T10:V10"/>
    <mergeCell ref="N8:V8"/>
    <mergeCell ref="K15:V15"/>
    <mergeCell ref="F13:H13"/>
    <mergeCell ref="C12:D12"/>
    <mergeCell ref="F12:H12"/>
    <mergeCell ref="F9:H9"/>
    <mergeCell ref="F10:H10"/>
    <mergeCell ref="K39:L39"/>
    <mergeCell ref="K35:L35"/>
    <mergeCell ref="K37:L37"/>
  </mergeCells>
  <printOptions/>
  <pageMargins left="0.7874015748031497" right="0.1968503937007874" top="0.52" bottom="0.43" header="0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4"/>
  <dimension ref="A1:IS62"/>
  <sheetViews>
    <sheetView showGridLines="0" showRowColHeaders="0" zoomScalePageLayoutView="0" workbookViewId="0" topLeftCell="C2">
      <selection activeCell="N59" sqref="N59"/>
    </sheetView>
  </sheetViews>
  <sheetFormatPr defaultColWidth="9.00390625" defaultRowHeight="12.75"/>
  <cols>
    <col min="1" max="1" width="5.00390625" style="174" hidden="1" customWidth="1"/>
    <col min="2" max="2" width="50.75390625" style="174" customWidth="1"/>
    <col min="3" max="3" width="5.75390625" style="174" customWidth="1"/>
    <col min="4" max="9" width="10.75390625" style="174" customWidth="1"/>
    <col min="10" max="10" width="2.875" style="174" customWidth="1"/>
    <col min="11" max="16" width="10.75390625" style="174" customWidth="1"/>
    <col min="17" max="17" width="0.74609375" style="174" customWidth="1"/>
    <col min="18" max="16384" width="9.125" style="174" customWidth="1"/>
  </cols>
  <sheetData>
    <row r="1" spans="2:16" ht="12.75" hidden="1">
      <c r="B1" s="174" t="s">
        <v>528</v>
      </c>
      <c r="P1" s="174" t="s">
        <v>529</v>
      </c>
    </row>
    <row r="2" spans="2:16" ht="12" customHeight="1">
      <c r="B2" s="624" t="s">
        <v>168</v>
      </c>
      <c r="C2" s="624" t="s">
        <v>27</v>
      </c>
      <c r="D2" s="624" t="s">
        <v>169</v>
      </c>
      <c r="E2" s="624"/>
      <c r="F2" s="624"/>
      <c r="G2" s="624"/>
      <c r="H2" s="624"/>
      <c r="I2" s="624"/>
      <c r="J2" s="647"/>
      <c r="K2" s="624" t="s">
        <v>170</v>
      </c>
      <c r="L2" s="624"/>
      <c r="M2" s="624"/>
      <c r="N2" s="624"/>
      <c r="O2" s="624"/>
      <c r="P2" s="624"/>
    </row>
    <row r="3" spans="2:16" ht="9.75" customHeight="1">
      <c r="B3" s="624"/>
      <c r="C3" s="624"/>
      <c r="D3" s="624" t="s">
        <v>171</v>
      </c>
      <c r="E3" s="624" t="s">
        <v>172</v>
      </c>
      <c r="F3" s="624"/>
      <c r="G3" s="624"/>
      <c r="H3" s="624"/>
      <c r="I3" s="624"/>
      <c r="J3" s="648"/>
      <c r="K3" s="624" t="s">
        <v>171</v>
      </c>
      <c r="L3" s="624" t="s">
        <v>172</v>
      </c>
      <c r="M3" s="624"/>
      <c r="N3" s="624"/>
      <c r="O3" s="624"/>
      <c r="P3" s="624"/>
    </row>
    <row r="4" spans="2:16" ht="9.75" customHeight="1">
      <c r="B4" s="624"/>
      <c r="C4" s="624"/>
      <c r="D4" s="624"/>
      <c r="E4" s="624" t="s">
        <v>173</v>
      </c>
      <c r="F4" s="624"/>
      <c r="G4" s="637" t="s">
        <v>174</v>
      </c>
      <c r="H4" s="639"/>
      <c r="I4" s="624" t="s">
        <v>175</v>
      </c>
      <c r="J4" s="648"/>
      <c r="K4" s="624"/>
      <c r="L4" s="624" t="s">
        <v>173</v>
      </c>
      <c r="M4" s="624"/>
      <c r="N4" s="624" t="s">
        <v>174</v>
      </c>
      <c r="O4" s="624"/>
      <c r="P4" s="624" t="s">
        <v>175</v>
      </c>
    </row>
    <row r="5" spans="2:16" ht="21" customHeight="1">
      <c r="B5" s="624"/>
      <c r="C5" s="624"/>
      <c r="D5" s="624"/>
      <c r="E5" s="272" t="s">
        <v>176</v>
      </c>
      <c r="F5" s="272" t="s">
        <v>177</v>
      </c>
      <c r="G5" s="272" t="s">
        <v>176</v>
      </c>
      <c r="H5" s="272" t="s">
        <v>177</v>
      </c>
      <c r="I5" s="624"/>
      <c r="J5" s="648"/>
      <c r="K5" s="624"/>
      <c r="L5" s="272" t="s">
        <v>176</v>
      </c>
      <c r="M5" s="272" t="s">
        <v>177</v>
      </c>
      <c r="N5" s="272" t="s">
        <v>176</v>
      </c>
      <c r="O5" s="272" t="s">
        <v>177</v>
      </c>
      <c r="P5" s="624"/>
    </row>
    <row r="6" spans="2:16" ht="12" customHeight="1">
      <c r="B6" s="272">
        <v>1</v>
      </c>
      <c r="C6" s="272">
        <v>2</v>
      </c>
      <c r="D6" s="272">
        <v>3</v>
      </c>
      <c r="E6" s="272">
        <v>4</v>
      </c>
      <c r="F6" s="272">
        <v>5</v>
      </c>
      <c r="G6" s="272">
        <v>6</v>
      </c>
      <c r="H6" s="272">
        <v>7</v>
      </c>
      <c r="I6" s="272">
        <v>8</v>
      </c>
      <c r="J6" s="648"/>
      <c r="K6" s="272">
        <v>3</v>
      </c>
      <c r="L6" s="272">
        <v>4</v>
      </c>
      <c r="M6" s="272">
        <v>5</v>
      </c>
      <c r="N6" s="272">
        <v>6</v>
      </c>
      <c r="O6" s="272">
        <v>7</v>
      </c>
      <c r="P6" s="272">
        <v>8</v>
      </c>
    </row>
    <row r="7" spans="2:16" ht="12.75" customHeight="1">
      <c r="B7" s="370" t="s">
        <v>178</v>
      </c>
      <c r="C7" s="371" t="s">
        <v>34</v>
      </c>
      <c r="D7" s="283">
        <v>381245</v>
      </c>
      <c r="E7" s="283">
        <v>243134</v>
      </c>
      <c r="F7" s="283">
        <v>134413</v>
      </c>
      <c r="G7" s="283">
        <v>3353</v>
      </c>
      <c r="H7" s="283">
        <v>345</v>
      </c>
      <c r="I7" s="283"/>
      <c r="J7" s="648"/>
      <c r="K7" s="283">
        <v>1911794</v>
      </c>
      <c r="L7" s="283">
        <v>1346686</v>
      </c>
      <c r="M7" s="283">
        <v>536799</v>
      </c>
      <c r="N7" s="283">
        <v>28002</v>
      </c>
      <c r="O7" s="283">
        <v>307</v>
      </c>
      <c r="P7" s="283"/>
    </row>
    <row r="8" spans="2:16" ht="12.75" customHeight="1">
      <c r="B8" s="372" t="s">
        <v>179</v>
      </c>
      <c r="C8" s="373"/>
      <c r="D8" s="312"/>
      <c r="E8" s="312"/>
      <c r="F8" s="312"/>
      <c r="G8" s="312"/>
      <c r="H8" s="312"/>
      <c r="I8" s="312"/>
      <c r="J8" s="648"/>
      <c r="K8" s="312"/>
      <c r="L8" s="312"/>
      <c r="M8" s="312"/>
      <c r="N8" s="312"/>
      <c r="O8" s="312"/>
      <c r="P8" s="312"/>
    </row>
    <row r="9" spans="2:16" ht="12.75" customHeight="1">
      <c r="B9" s="372" t="s">
        <v>180</v>
      </c>
      <c r="C9" s="371" t="s">
        <v>37</v>
      </c>
      <c r="D9" s="283">
        <f>E9+G9</f>
        <v>2138620</v>
      </c>
      <c r="E9" s="283">
        <v>1446287</v>
      </c>
      <c r="F9" s="283"/>
      <c r="G9" s="283">
        <v>692333</v>
      </c>
      <c r="H9" s="283"/>
      <c r="I9" s="283"/>
      <c r="J9" s="648"/>
      <c r="K9" s="283">
        <f>L9+M9+N9+O9</f>
        <v>1742577</v>
      </c>
      <c r="L9" s="283">
        <f>275833+84+649214+17293+12549+10737+6781+145296+77038+5166+4020+2946</f>
        <v>1206957</v>
      </c>
      <c r="M9" s="283"/>
      <c r="N9" s="283">
        <f>459357+39+58514+3059+12315+878+1273+185</f>
        <v>535620</v>
      </c>
      <c r="O9" s="283"/>
      <c r="P9" s="283"/>
    </row>
    <row r="10" spans="2:16" ht="12.75" customHeight="1">
      <c r="B10" s="372" t="s">
        <v>181</v>
      </c>
      <c r="C10" s="371" t="s">
        <v>40</v>
      </c>
      <c r="D10" s="283">
        <f>F10+G10</f>
        <v>77274</v>
      </c>
      <c r="E10" s="283"/>
      <c r="F10" s="283">
        <v>77268</v>
      </c>
      <c r="G10" s="283">
        <v>6</v>
      </c>
      <c r="H10" s="283"/>
      <c r="I10" s="283"/>
      <c r="J10" s="648"/>
      <c r="K10" s="283">
        <f>L10+M10+N10+O10</f>
        <v>75</v>
      </c>
      <c r="L10" s="283"/>
      <c r="M10" s="283">
        <v>13</v>
      </c>
      <c r="N10" s="283">
        <v>62</v>
      </c>
      <c r="O10" s="283">
        <v>0</v>
      </c>
      <c r="P10" s="283"/>
    </row>
    <row r="11" spans="2:16" ht="12.75" customHeight="1">
      <c r="B11" s="374"/>
      <c r="C11" s="371" t="s">
        <v>182</v>
      </c>
      <c r="D11" s="283"/>
      <c r="E11" s="283"/>
      <c r="F11" s="283"/>
      <c r="G11" s="283"/>
      <c r="H11" s="283"/>
      <c r="I11" s="283"/>
      <c r="J11" s="648"/>
      <c r="K11" s="283">
        <f>L11+M11+N11+O11</f>
        <v>0</v>
      </c>
      <c r="L11" s="283"/>
      <c r="M11" s="283"/>
      <c r="N11" s="283"/>
      <c r="O11" s="283"/>
      <c r="P11" s="283"/>
    </row>
    <row r="12" spans="1:16" ht="12.75" customHeight="1">
      <c r="A12" s="174">
        <v>1</v>
      </c>
      <c r="B12" s="374"/>
      <c r="C12" s="375"/>
      <c r="D12" s="283"/>
      <c r="E12" s="283"/>
      <c r="F12" s="283"/>
      <c r="G12" s="283"/>
      <c r="H12" s="283"/>
      <c r="I12" s="283"/>
      <c r="J12" s="648"/>
      <c r="K12" s="283">
        <f>L12+M12+N12+O12</f>
        <v>0</v>
      </c>
      <c r="L12" s="283"/>
      <c r="M12" s="283"/>
      <c r="N12" s="283"/>
      <c r="O12" s="283"/>
      <c r="P12" s="283"/>
    </row>
    <row r="13" spans="2:16" ht="12.75" customHeight="1">
      <c r="B13" s="372" t="s">
        <v>183</v>
      </c>
      <c r="C13" s="371" t="s">
        <v>43</v>
      </c>
      <c r="D13" s="284">
        <f aca="true" t="shared" si="0" ref="D13:I13">D9+D10</f>
        <v>2215894</v>
      </c>
      <c r="E13" s="284">
        <f t="shared" si="0"/>
        <v>1446287</v>
      </c>
      <c r="F13" s="284">
        <f t="shared" si="0"/>
        <v>77268</v>
      </c>
      <c r="G13" s="284">
        <f t="shared" si="0"/>
        <v>692339</v>
      </c>
      <c r="H13" s="284">
        <f t="shared" si="0"/>
        <v>0</v>
      </c>
      <c r="I13" s="284">
        <f t="shared" si="0"/>
        <v>0</v>
      </c>
      <c r="J13" s="648"/>
      <c r="K13" s="284">
        <f aca="true" t="shared" si="1" ref="K13:P13">K9+K10</f>
        <v>1742652</v>
      </c>
      <c r="L13" s="284">
        <f t="shared" si="1"/>
        <v>1206957</v>
      </c>
      <c r="M13" s="284">
        <f t="shared" si="1"/>
        <v>13</v>
      </c>
      <c r="N13" s="284">
        <f t="shared" si="1"/>
        <v>535682</v>
      </c>
      <c r="O13" s="284">
        <f t="shared" si="1"/>
        <v>0</v>
      </c>
      <c r="P13" s="284">
        <f t="shared" si="1"/>
        <v>0</v>
      </c>
    </row>
    <row r="14" spans="2:16" ht="12.75" customHeight="1">
      <c r="B14" s="372" t="s">
        <v>184</v>
      </c>
      <c r="C14" s="272"/>
      <c r="D14" s="312"/>
      <c r="E14" s="312"/>
      <c r="F14" s="312"/>
      <c r="G14" s="312"/>
      <c r="H14" s="312"/>
      <c r="I14" s="312"/>
      <c r="J14" s="648"/>
      <c r="K14" s="312"/>
      <c r="L14" s="312"/>
      <c r="M14" s="312"/>
      <c r="N14" s="312"/>
      <c r="O14" s="312"/>
      <c r="P14" s="312"/>
    </row>
    <row r="15" spans="2:16" ht="12.75" customHeight="1">
      <c r="B15" s="372" t="s">
        <v>185</v>
      </c>
      <c r="C15" s="371" t="s">
        <v>46</v>
      </c>
      <c r="D15" s="283">
        <f>G15+H15</f>
        <v>1369679</v>
      </c>
      <c r="E15" s="283">
        <v>0</v>
      </c>
      <c r="F15" s="283">
        <v>0</v>
      </c>
      <c r="G15" s="283">
        <v>35992</v>
      </c>
      <c r="H15" s="283">
        <v>1333687</v>
      </c>
      <c r="I15" s="283"/>
      <c r="J15" s="648"/>
      <c r="K15" s="283">
        <f>L15+M15+N15+O15</f>
        <v>1964080</v>
      </c>
      <c r="L15" s="283"/>
      <c r="M15" s="283"/>
      <c r="N15" s="283">
        <f>6341+50463+11066+1269</f>
        <v>69139</v>
      </c>
      <c r="O15" s="283">
        <f>1235405+26791+621742+2+11001</f>
        <v>1894941</v>
      </c>
      <c r="P15" s="283"/>
    </row>
    <row r="16" spans="2:16" ht="12.75" customHeight="1">
      <c r="B16" s="372" t="s">
        <v>186</v>
      </c>
      <c r="C16" s="371" t="s">
        <v>49</v>
      </c>
      <c r="D16" s="283">
        <f>E16+G16+H16</f>
        <v>64983</v>
      </c>
      <c r="E16" s="283">
        <v>414</v>
      </c>
      <c r="F16" s="283">
        <v>0</v>
      </c>
      <c r="G16" s="283">
        <v>64405</v>
      </c>
      <c r="H16" s="283">
        <v>164</v>
      </c>
      <c r="I16" s="283"/>
      <c r="J16" s="648"/>
      <c r="K16" s="283">
        <f aca="true" t="shared" si="2" ref="K16:K22">L16+M16+N16+O16</f>
        <v>144405</v>
      </c>
      <c r="L16" s="283">
        <f>414+2767+1</f>
        <v>3182</v>
      </c>
      <c r="M16" s="283">
        <v>6321</v>
      </c>
      <c r="N16" s="283">
        <f>21464+38959+62987+2000+6311</f>
        <v>131721</v>
      </c>
      <c r="O16" s="283">
        <f>2393+788</f>
        <v>3181</v>
      </c>
      <c r="P16" s="283"/>
    </row>
    <row r="17" spans="2:16" ht="12.75" customHeight="1">
      <c r="B17" s="372" t="s">
        <v>187</v>
      </c>
      <c r="C17" s="371" t="s">
        <v>52</v>
      </c>
      <c r="D17" s="283">
        <f>E17+G17</f>
        <v>85886</v>
      </c>
      <c r="E17" s="283">
        <v>78886</v>
      </c>
      <c r="F17" s="283"/>
      <c r="G17" s="283">
        <v>7000</v>
      </c>
      <c r="H17" s="283"/>
      <c r="I17" s="283"/>
      <c r="J17" s="648"/>
      <c r="K17" s="283">
        <f t="shared" si="2"/>
        <v>96806</v>
      </c>
      <c r="L17" s="283">
        <v>96806</v>
      </c>
      <c r="M17" s="283"/>
      <c r="N17" s="283"/>
      <c r="O17" s="283"/>
      <c r="P17" s="283"/>
    </row>
    <row r="18" spans="2:16" ht="12.75" customHeight="1">
      <c r="B18" s="372" t="s">
        <v>188</v>
      </c>
      <c r="C18" s="371" t="s">
        <v>65</v>
      </c>
      <c r="D18" s="283">
        <f>E18+G18</f>
        <v>505746</v>
      </c>
      <c r="E18" s="283">
        <v>34578</v>
      </c>
      <c r="F18" s="283">
        <v>0</v>
      </c>
      <c r="G18" s="283">
        <v>471168</v>
      </c>
      <c r="H18" s="283"/>
      <c r="I18" s="283"/>
      <c r="J18" s="648"/>
      <c r="K18" s="283">
        <f t="shared" si="2"/>
        <v>733225</v>
      </c>
      <c r="L18" s="283">
        <f>99320+20019</f>
        <v>119339</v>
      </c>
      <c r="M18" s="283"/>
      <c r="N18" s="283">
        <f>19200+313885+124137+9000+425+16000+77100+823+40000+1+8+8500+430+76+550+3751</f>
        <v>613886</v>
      </c>
      <c r="O18" s="283"/>
      <c r="P18" s="283"/>
    </row>
    <row r="19" spans="2:16" ht="12.75" customHeight="1">
      <c r="B19" s="372" t="s">
        <v>189</v>
      </c>
      <c r="C19" s="371" t="s">
        <v>69</v>
      </c>
      <c r="D19" s="283">
        <f>G19</f>
        <v>17900</v>
      </c>
      <c r="E19" s="283"/>
      <c r="F19" s="283"/>
      <c r="G19" s="283">
        <v>17900</v>
      </c>
      <c r="H19" s="283"/>
      <c r="I19" s="283"/>
      <c r="J19" s="648"/>
      <c r="K19" s="283">
        <f t="shared" si="2"/>
        <v>24000</v>
      </c>
      <c r="L19" s="283"/>
      <c r="M19" s="283"/>
      <c r="N19" s="283">
        <v>24000</v>
      </c>
      <c r="O19" s="283"/>
      <c r="P19" s="283"/>
    </row>
    <row r="20" spans="2:16" ht="12.75" customHeight="1">
      <c r="B20" s="372" t="s">
        <v>190</v>
      </c>
      <c r="C20" s="371">
        <v>100</v>
      </c>
      <c r="D20" s="283">
        <f>F20+G20+H20</f>
        <v>89510</v>
      </c>
      <c r="E20" s="283">
        <v>0</v>
      </c>
      <c r="F20" s="283">
        <v>50903</v>
      </c>
      <c r="G20" s="283">
        <v>32694</v>
      </c>
      <c r="H20" s="283">
        <v>5913</v>
      </c>
      <c r="I20" s="283"/>
      <c r="J20" s="648"/>
      <c r="K20" s="283">
        <f t="shared" si="2"/>
        <v>6936</v>
      </c>
      <c r="L20" s="283">
        <f>338+123</f>
        <v>461</v>
      </c>
      <c r="M20" s="283"/>
      <c r="N20" s="283">
        <f>3390+1266</f>
        <v>4656</v>
      </c>
      <c r="O20" s="283">
        <v>1819</v>
      </c>
      <c r="P20" s="283"/>
    </row>
    <row r="21" spans="2:16" ht="12.75" customHeight="1">
      <c r="B21" s="374"/>
      <c r="C21" s="371">
        <v>101</v>
      </c>
      <c r="D21" s="283"/>
      <c r="E21" s="283"/>
      <c r="F21" s="283"/>
      <c r="G21" s="283"/>
      <c r="H21" s="283"/>
      <c r="I21" s="283"/>
      <c r="J21" s="648"/>
      <c r="K21" s="283">
        <f t="shared" si="2"/>
        <v>0</v>
      </c>
      <c r="L21" s="283"/>
      <c r="M21" s="283"/>
      <c r="N21" s="283"/>
      <c r="O21" s="283"/>
      <c r="P21" s="283"/>
    </row>
    <row r="22" spans="1:16" ht="12.75" customHeight="1">
      <c r="A22" s="174">
        <v>1</v>
      </c>
      <c r="B22" s="374"/>
      <c r="C22" s="375" t="s">
        <v>551</v>
      </c>
      <c r="D22" s="283"/>
      <c r="E22" s="283"/>
      <c r="F22" s="283"/>
      <c r="G22" s="283"/>
      <c r="H22" s="283"/>
      <c r="I22" s="283"/>
      <c r="J22" s="648"/>
      <c r="K22" s="283">
        <f t="shared" si="2"/>
        <v>0</v>
      </c>
      <c r="L22" s="283"/>
      <c r="M22" s="283"/>
      <c r="N22" s="283"/>
      <c r="O22" s="283"/>
      <c r="P22" s="283"/>
    </row>
    <row r="23" spans="2:16" ht="12.75" customHeight="1">
      <c r="B23" s="372" t="s">
        <v>191</v>
      </c>
      <c r="C23" s="371">
        <v>110</v>
      </c>
      <c r="D23" s="284">
        <f aca="true" t="shared" si="3" ref="D23:I23">SUM(D15:D20)</f>
        <v>2133704</v>
      </c>
      <c r="E23" s="284">
        <f t="shared" si="3"/>
        <v>113878</v>
      </c>
      <c r="F23" s="284">
        <f t="shared" si="3"/>
        <v>50903</v>
      </c>
      <c r="G23" s="284">
        <f t="shared" si="3"/>
        <v>629159</v>
      </c>
      <c r="H23" s="284">
        <f t="shared" si="3"/>
        <v>1339764</v>
      </c>
      <c r="I23" s="284">
        <f t="shared" si="3"/>
        <v>0</v>
      </c>
      <c r="J23" s="648"/>
      <c r="K23" s="284">
        <f aca="true" t="shared" si="4" ref="K23:P23">SUM(K15:K20)</f>
        <v>2969452</v>
      </c>
      <c r="L23" s="284">
        <f t="shared" si="4"/>
        <v>219788</v>
      </c>
      <c r="M23" s="284">
        <f t="shared" si="4"/>
        <v>6321</v>
      </c>
      <c r="N23" s="284">
        <f t="shared" si="4"/>
        <v>843402</v>
      </c>
      <c r="O23" s="284">
        <f t="shared" si="4"/>
        <v>1899941</v>
      </c>
      <c r="P23" s="284">
        <f t="shared" si="4"/>
        <v>0</v>
      </c>
    </row>
    <row r="24" spans="2:16" ht="12.75" customHeight="1">
      <c r="B24" s="372" t="s">
        <v>192</v>
      </c>
      <c r="C24" s="371">
        <v>120</v>
      </c>
      <c r="D24" s="284">
        <f aca="true" t="shared" si="5" ref="D24:I24">D13-D23</f>
        <v>82190</v>
      </c>
      <c r="E24" s="284">
        <f t="shared" si="5"/>
        <v>1332409</v>
      </c>
      <c r="F24" s="284">
        <f t="shared" si="5"/>
        <v>26365</v>
      </c>
      <c r="G24" s="284">
        <f t="shared" si="5"/>
        <v>63180</v>
      </c>
      <c r="H24" s="284">
        <f t="shared" si="5"/>
        <v>-1339764</v>
      </c>
      <c r="I24" s="284">
        <f t="shared" si="5"/>
        <v>0</v>
      </c>
      <c r="J24" s="648"/>
      <c r="K24" s="284">
        <f aca="true" t="shared" si="6" ref="K24:P24">K13-K23</f>
        <v>-1226800</v>
      </c>
      <c r="L24" s="284">
        <f t="shared" si="6"/>
        <v>987169</v>
      </c>
      <c r="M24" s="284">
        <f t="shared" si="6"/>
        <v>-6308</v>
      </c>
      <c r="N24" s="284">
        <f t="shared" si="6"/>
        <v>-307720</v>
      </c>
      <c r="O24" s="284">
        <f t="shared" si="6"/>
        <v>-1899941</v>
      </c>
      <c r="P24" s="284">
        <f t="shared" si="6"/>
        <v>0</v>
      </c>
    </row>
    <row r="25" spans="2:16" ht="12.75" customHeight="1">
      <c r="B25" s="372" t="s">
        <v>193</v>
      </c>
      <c r="C25" s="272"/>
      <c r="D25" s="312"/>
      <c r="E25" s="312"/>
      <c r="F25" s="312"/>
      <c r="G25" s="312"/>
      <c r="H25" s="312"/>
      <c r="I25" s="312"/>
      <c r="J25" s="648"/>
      <c r="K25" s="312"/>
      <c r="L25" s="312"/>
      <c r="M25" s="312"/>
      <c r="N25" s="312"/>
      <c r="O25" s="312"/>
      <c r="P25" s="312"/>
    </row>
    <row r="26" spans="2:16" ht="12.75" customHeight="1">
      <c r="B26" s="372" t="s">
        <v>194</v>
      </c>
      <c r="C26" s="371">
        <v>130</v>
      </c>
      <c r="D26" s="283">
        <f>G26</f>
        <v>304680</v>
      </c>
      <c r="E26" s="283">
        <v>0</v>
      </c>
      <c r="F26" s="283">
        <v>0</v>
      </c>
      <c r="G26" s="283">
        <v>304680</v>
      </c>
      <c r="H26" s="283"/>
      <c r="I26" s="283"/>
      <c r="J26" s="648"/>
      <c r="K26" s="283">
        <f aca="true" t="shared" si="7" ref="K26:K31">L26+M26+N26+O26</f>
        <v>0</v>
      </c>
      <c r="L26" s="283">
        <v>0</v>
      </c>
      <c r="M26" s="283"/>
      <c r="N26" s="283">
        <v>0</v>
      </c>
      <c r="O26" s="283"/>
      <c r="P26" s="283"/>
    </row>
    <row r="27" spans="2:16" ht="12.75" customHeight="1">
      <c r="B27" s="372" t="s">
        <v>195</v>
      </c>
      <c r="C27" s="371">
        <v>140</v>
      </c>
      <c r="D27" s="283">
        <f>H27</f>
        <v>286040</v>
      </c>
      <c r="E27" s="283"/>
      <c r="F27" s="283"/>
      <c r="G27" s="283"/>
      <c r="H27" s="283">
        <v>286040</v>
      </c>
      <c r="I27" s="283"/>
      <c r="J27" s="648"/>
      <c r="K27" s="283">
        <f t="shared" si="7"/>
        <v>40000</v>
      </c>
      <c r="L27" s="283"/>
      <c r="M27" s="283"/>
      <c r="N27" s="283">
        <v>40000</v>
      </c>
      <c r="O27" s="283">
        <v>0</v>
      </c>
      <c r="P27" s="283"/>
    </row>
    <row r="28" spans="2:16" ht="12.75" customHeight="1">
      <c r="B28" s="372" t="s">
        <v>196</v>
      </c>
      <c r="C28" s="371">
        <v>150</v>
      </c>
      <c r="D28" s="283"/>
      <c r="E28" s="283"/>
      <c r="F28" s="283"/>
      <c r="G28" s="283"/>
      <c r="H28" s="283"/>
      <c r="I28" s="283"/>
      <c r="J28" s="648"/>
      <c r="K28" s="283">
        <f t="shared" si="7"/>
        <v>0</v>
      </c>
      <c r="L28" s="283"/>
      <c r="M28" s="283"/>
      <c r="N28" s="283"/>
      <c r="O28" s="283"/>
      <c r="P28" s="283"/>
    </row>
    <row r="29" spans="2:16" ht="12.75" customHeight="1">
      <c r="B29" s="372" t="s">
        <v>197</v>
      </c>
      <c r="C29" s="371">
        <v>160</v>
      </c>
      <c r="D29" s="283"/>
      <c r="E29" s="283"/>
      <c r="F29" s="283"/>
      <c r="G29" s="283"/>
      <c r="H29" s="283"/>
      <c r="I29" s="283"/>
      <c r="J29" s="648"/>
      <c r="K29" s="283">
        <f t="shared" si="7"/>
        <v>0</v>
      </c>
      <c r="L29" s="283"/>
      <c r="M29" s="283"/>
      <c r="N29" s="283"/>
      <c r="O29" s="283"/>
      <c r="P29" s="283"/>
    </row>
    <row r="30" spans="2:16" ht="12.75" customHeight="1">
      <c r="B30" s="376"/>
      <c r="C30" s="371">
        <v>161</v>
      </c>
      <c r="D30" s="283"/>
      <c r="E30" s="283"/>
      <c r="F30" s="283"/>
      <c r="G30" s="283"/>
      <c r="H30" s="283"/>
      <c r="I30" s="283"/>
      <c r="J30" s="648"/>
      <c r="K30" s="283">
        <f t="shared" si="7"/>
        <v>0</v>
      </c>
      <c r="L30" s="283"/>
      <c r="M30" s="283"/>
      <c r="N30" s="283"/>
      <c r="O30" s="283"/>
      <c r="P30" s="283"/>
    </row>
    <row r="31" spans="1:16" ht="12.75" customHeight="1">
      <c r="A31" s="174">
        <v>1</v>
      </c>
      <c r="B31" s="376"/>
      <c r="C31" s="375"/>
      <c r="D31" s="283"/>
      <c r="E31" s="283"/>
      <c r="F31" s="283"/>
      <c r="G31" s="283"/>
      <c r="H31" s="283"/>
      <c r="I31" s="283"/>
      <c r="J31" s="648"/>
      <c r="K31" s="283">
        <f t="shared" si="7"/>
        <v>0</v>
      </c>
      <c r="L31" s="283"/>
      <c r="M31" s="283"/>
      <c r="N31" s="283"/>
      <c r="O31" s="283"/>
      <c r="P31" s="283"/>
    </row>
    <row r="32" spans="2:16" ht="12.75" customHeight="1">
      <c r="B32" s="370" t="s">
        <v>198</v>
      </c>
      <c r="C32" s="371">
        <v>170</v>
      </c>
      <c r="D32" s="284">
        <f aca="true" t="shared" si="8" ref="D32:I32">SUM(D26:D29)</f>
        <v>590720</v>
      </c>
      <c r="E32" s="284">
        <f t="shared" si="8"/>
        <v>0</v>
      </c>
      <c r="F32" s="284">
        <f t="shared" si="8"/>
        <v>0</v>
      </c>
      <c r="G32" s="284">
        <f t="shared" si="8"/>
        <v>304680</v>
      </c>
      <c r="H32" s="284">
        <f t="shared" si="8"/>
        <v>286040</v>
      </c>
      <c r="I32" s="284">
        <f t="shared" si="8"/>
        <v>0</v>
      </c>
      <c r="J32" s="648"/>
      <c r="K32" s="284">
        <f aca="true" t="shared" si="9" ref="K32:P32">SUM(K26:K29)</f>
        <v>40000</v>
      </c>
      <c r="L32" s="284">
        <f t="shared" si="9"/>
        <v>0</v>
      </c>
      <c r="M32" s="284">
        <f t="shared" si="9"/>
        <v>0</v>
      </c>
      <c r="N32" s="284">
        <f t="shared" si="9"/>
        <v>40000</v>
      </c>
      <c r="O32" s="284">
        <f t="shared" si="9"/>
        <v>0</v>
      </c>
      <c r="P32" s="284">
        <f t="shared" si="9"/>
        <v>0</v>
      </c>
    </row>
    <row r="33" spans="2:16" ht="12.75" customHeight="1">
      <c r="B33" s="370" t="s">
        <v>199</v>
      </c>
      <c r="C33" s="272"/>
      <c r="D33" s="312"/>
      <c r="E33" s="312"/>
      <c r="F33" s="312"/>
      <c r="G33" s="312"/>
      <c r="H33" s="312"/>
      <c r="I33" s="312"/>
      <c r="J33" s="648"/>
      <c r="K33" s="312"/>
      <c r="L33" s="312"/>
      <c r="M33" s="312"/>
      <c r="N33" s="312"/>
      <c r="O33" s="312"/>
      <c r="P33" s="312"/>
    </row>
    <row r="34" spans="2:16" ht="12.75" customHeight="1">
      <c r="B34" s="370" t="s">
        <v>200</v>
      </c>
      <c r="C34" s="371">
        <v>180</v>
      </c>
      <c r="D34" s="283">
        <f>E34+G34+H34</f>
        <v>241104</v>
      </c>
      <c r="E34" s="283">
        <v>200000</v>
      </c>
      <c r="F34" s="283">
        <v>0</v>
      </c>
      <c r="G34" s="283">
        <v>1271</v>
      </c>
      <c r="H34" s="283">
        <v>39833</v>
      </c>
      <c r="I34" s="283"/>
      <c r="J34" s="648"/>
      <c r="K34" s="283">
        <f>L34+M34+N34+O34</f>
        <v>31301</v>
      </c>
      <c r="L34" s="283">
        <v>0</v>
      </c>
      <c r="M34" s="283">
        <v>0</v>
      </c>
      <c r="N34" s="283"/>
      <c r="O34" s="283">
        <f>13363+17938</f>
        <v>31301</v>
      </c>
      <c r="P34" s="283"/>
    </row>
    <row r="35" spans="2:16" ht="12.75" customHeight="1">
      <c r="B35" s="370" t="s">
        <v>201</v>
      </c>
      <c r="C35" s="371">
        <v>190</v>
      </c>
      <c r="D35" s="283">
        <v>287472</v>
      </c>
      <c r="E35" s="283">
        <v>0</v>
      </c>
      <c r="F35" s="283"/>
      <c r="G35" s="283"/>
      <c r="H35" s="283">
        <v>287472</v>
      </c>
      <c r="I35" s="283"/>
      <c r="J35" s="648"/>
      <c r="K35" s="283">
        <f>L35+M35+N35+O35</f>
        <v>134400</v>
      </c>
      <c r="L35" s="283">
        <v>0</v>
      </c>
      <c r="M35" s="283">
        <v>0</v>
      </c>
      <c r="N35" s="283">
        <v>134400</v>
      </c>
      <c r="O35" s="283">
        <v>0</v>
      </c>
      <c r="P35" s="283"/>
    </row>
    <row r="36" spans="2:16" ht="12.75" customHeight="1">
      <c r="B36" s="370" t="s">
        <v>202</v>
      </c>
      <c r="C36" s="371">
        <v>200</v>
      </c>
      <c r="D36" s="283"/>
      <c r="E36" s="283"/>
      <c r="F36" s="283"/>
      <c r="G36" s="283"/>
      <c r="H36" s="283"/>
      <c r="I36" s="283"/>
      <c r="J36" s="648"/>
      <c r="K36" s="283">
        <f>L36+M36+N36+O36</f>
        <v>0</v>
      </c>
      <c r="L36" s="283"/>
      <c r="M36" s="283"/>
      <c r="N36" s="283"/>
      <c r="O36" s="283"/>
      <c r="P36" s="283"/>
    </row>
    <row r="37" spans="2:16" ht="12.75" customHeight="1">
      <c r="B37" s="376"/>
      <c r="C37" s="371">
        <v>201</v>
      </c>
      <c r="D37" s="283"/>
      <c r="E37" s="283"/>
      <c r="F37" s="283"/>
      <c r="G37" s="283"/>
      <c r="H37" s="283"/>
      <c r="I37" s="283"/>
      <c r="J37" s="648"/>
      <c r="K37" s="283">
        <f>L37+M37+N37+O37</f>
        <v>0</v>
      </c>
      <c r="L37" s="283"/>
      <c r="M37" s="283"/>
      <c r="N37" s="283"/>
      <c r="O37" s="283"/>
      <c r="P37" s="283"/>
    </row>
    <row r="38" spans="1:16" ht="12.75" customHeight="1">
      <c r="A38" s="174">
        <v>1</v>
      </c>
      <c r="B38" s="376"/>
      <c r="C38" s="375"/>
      <c r="D38" s="283"/>
      <c r="E38" s="283"/>
      <c r="F38" s="283"/>
      <c r="G38" s="283"/>
      <c r="H38" s="283"/>
      <c r="I38" s="283"/>
      <c r="J38" s="648"/>
      <c r="K38" s="283">
        <f>L38+M38+N38+O38</f>
        <v>0</v>
      </c>
      <c r="L38" s="283"/>
      <c r="M38" s="283"/>
      <c r="N38" s="283"/>
      <c r="O38" s="283"/>
      <c r="P38" s="283"/>
    </row>
    <row r="39" spans="2:253" s="217" customFormat="1" ht="12.75" customHeight="1">
      <c r="B39" s="372" t="s">
        <v>203</v>
      </c>
      <c r="C39" s="377">
        <v>210</v>
      </c>
      <c r="D39" s="378">
        <f aca="true" t="shared" si="10" ref="D39:I39">SUM(D34:D36)</f>
        <v>528576</v>
      </c>
      <c r="E39" s="378">
        <f t="shared" si="10"/>
        <v>200000</v>
      </c>
      <c r="F39" s="378">
        <f t="shared" si="10"/>
        <v>0</v>
      </c>
      <c r="G39" s="378">
        <f t="shared" si="10"/>
        <v>1271</v>
      </c>
      <c r="H39" s="378">
        <f t="shared" si="10"/>
        <v>327305</v>
      </c>
      <c r="I39" s="378">
        <f t="shared" si="10"/>
        <v>0</v>
      </c>
      <c r="J39" s="648"/>
      <c r="K39" s="379">
        <f aca="true" t="shared" si="11" ref="K39:P39">SUM(K34:K36)</f>
        <v>165701</v>
      </c>
      <c r="L39" s="379">
        <f t="shared" si="11"/>
        <v>0</v>
      </c>
      <c r="M39" s="379">
        <f t="shared" si="11"/>
        <v>0</v>
      </c>
      <c r="N39" s="379">
        <f t="shared" si="11"/>
        <v>134400</v>
      </c>
      <c r="O39" s="379">
        <f t="shared" si="11"/>
        <v>31301</v>
      </c>
      <c r="P39" s="379">
        <f t="shared" si="11"/>
        <v>0</v>
      </c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/>
      <c r="AR39" s="380"/>
      <c r="AS39" s="380"/>
      <c r="AT39" s="380"/>
      <c r="AU39" s="380"/>
      <c r="AV39" s="380"/>
      <c r="AW39" s="380"/>
      <c r="AX39" s="380"/>
      <c r="AY39" s="380"/>
      <c r="AZ39" s="380"/>
      <c r="BA39" s="380"/>
      <c r="BB39" s="380"/>
      <c r="BC39" s="380"/>
      <c r="BD39" s="380"/>
      <c r="BE39" s="380"/>
      <c r="BF39" s="380"/>
      <c r="BG39" s="380"/>
      <c r="BH39" s="380"/>
      <c r="BI39" s="380"/>
      <c r="BJ39" s="380"/>
      <c r="BK39" s="380"/>
      <c r="BL39" s="380"/>
      <c r="BM39" s="380"/>
      <c r="BN39" s="380"/>
      <c r="BO39" s="380"/>
      <c r="BP39" s="380"/>
      <c r="BQ39" s="380"/>
      <c r="BR39" s="380"/>
      <c r="BS39" s="380"/>
      <c r="BT39" s="380"/>
      <c r="BU39" s="380"/>
      <c r="BV39" s="380"/>
      <c r="BW39" s="380"/>
      <c r="BX39" s="380"/>
      <c r="BY39" s="380"/>
      <c r="BZ39" s="380"/>
      <c r="CA39" s="380"/>
      <c r="CB39" s="380"/>
      <c r="CC39" s="380"/>
      <c r="CD39" s="380"/>
      <c r="CE39" s="380"/>
      <c r="CF39" s="380"/>
      <c r="CG39" s="380"/>
      <c r="CH39" s="380"/>
      <c r="CI39" s="380"/>
      <c r="CJ39" s="380"/>
      <c r="CK39" s="380"/>
      <c r="CL39" s="380"/>
      <c r="CM39" s="380"/>
      <c r="CN39" s="380"/>
      <c r="CO39" s="380"/>
      <c r="CP39" s="380"/>
      <c r="CQ39" s="380"/>
      <c r="CR39" s="380"/>
      <c r="CS39" s="380"/>
      <c r="CT39" s="380"/>
      <c r="CU39" s="380"/>
      <c r="CV39" s="380"/>
      <c r="CW39" s="380"/>
      <c r="CX39" s="380"/>
      <c r="CY39" s="380"/>
      <c r="CZ39" s="380"/>
      <c r="DA39" s="380"/>
      <c r="DB39" s="380"/>
      <c r="DC39" s="380"/>
      <c r="DD39" s="380"/>
      <c r="DE39" s="380"/>
      <c r="DF39" s="380"/>
      <c r="DG39" s="380"/>
      <c r="DH39" s="380"/>
      <c r="DI39" s="380"/>
      <c r="DJ39" s="380"/>
      <c r="DK39" s="380"/>
      <c r="DL39" s="380"/>
      <c r="DM39" s="380"/>
      <c r="DN39" s="380"/>
      <c r="DO39" s="380"/>
      <c r="DP39" s="380"/>
      <c r="DQ39" s="380"/>
      <c r="DR39" s="380"/>
      <c r="DS39" s="380"/>
      <c r="DT39" s="380"/>
      <c r="DU39" s="380"/>
      <c r="DV39" s="380"/>
      <c r="DW39" s="380"/>
      <c r="DX39" s="380"/>
      <c r="DY39" s="380"/>
      <c r="DZ39" s="380"/>
      <c r="EA39" s="380"/>
      <c r="EB39" s="380"/>
      <c r="EC39" s="380"/>
      <c r="ED39" s="380"/>
      <c r="EE39" s="380"/>
      <c r="EF39" s="380"/>
      <c r="EG39" s="380"/>
      <c r="EH39" s="380"/>
      <c r="EI39" s="380"/>
      <c r="EJ39" s="380"/>
      <c r="EK39" s="380"/>
      <c r="EL39" s="380"/>
      <c r="EM39" s="380"/>
      <c r="EN39" s="380"/>
      <c r="EO39" s="380"/>
      <c r="EP39" s="380"/>
      <c r="EQ39" s="380"/>
      <c r="ER39" s="380"/>
      <c r="ES39" s="380"/>
      <c r="ET39" s="380"/>
      <c r="EU39" s="380"/>
      <c r="EV39" s="380"/>
      <c r="EW39" s="380"/>
      <c r="EX39" s="380"/>
      <c r="EY39" s="380"/>
      <c r="EZ39" s="380"/>
      <c r="FA39" s="380"/>
      <c r="FB39" s="380"/>
      <c r="FC39" s="380"/>
      <c r="FD39" s="380"/>
      <c r="FE39" s="380"/>
      <c r="FF39" s="380"/>
      <c r="FG39" s="380"/>
      <c r="FH39" s="380"/>
      <c r="FI39" s="380"/>
      <c r="FJ39" s="380"/>
      <c r="FK39" s="380"/>
      <c r="FL39" s="380"/>
      <c r="FM39" s="380"/>
      <c r="FN39" s="380"/>
      <c r="FO39" s="380"/>
      <c r="FP39" s="380"/>
      <c r="FQ39" s="380"/>
      <c r="FR39" s="380"/>
      <c r="FS39" s="380"/>
      <c r="FT39" s="380"/>
      <c r="FU39" s="380"/>
      <c r="FV39" s="380"/>
      <c r="FW39" s="380"/>
      <c r="FX39" s="380"/>
      <c r="FY39" s="380"/>
      <c r="FZ39" s="380"/>
      <c r="GA39" s="380"/>
      <c r="GB39" s="380"/>
      <c r="GC39" s="380"/>
      <c r="GD39" s="380"/>
      <c r="GE39" s="380"/>
      <c r="GF39" s="380"/>
      <c r="GG39" s="380"/>
      <c r="GH39" s="380"/>
      <c r="GI39" s="380"/>
      <c r="GJ39" s="380"/>
      <c r="GK39" s="380"/>
      <c r="GL39" s="380"/>
      <c r="GM39" s="380"/>
      <c r="GN39" s="380"/>
      <c r="GO39" s="380"/>
      <c r="GP39" s="380"/>
      <c r="GQ39" s="380"/>
      <c r="GR39" s="380"/>
      <c r="GS39" s="380"/>
      <c r="GT39" s="380"/>
      <c r="GU39" s="380"/>
      <c r="GV39" s="380"/>
      <c r="GW39" s="380"/>
      <c r="GX39" s="380"/>
      <c r="GY39" s="380"/>
      <c r="GZ39" s="380"/>
      <c r="HA39" s="380"/>
      <c r="HB39" s="380"/>
      <c r="HC39" s="380"/>
      <c r="HD39" s="380"/>
      <c r="HE39" s="380"/>
      <c r="HF39" s="380"/>
      <c r="HG39" s="380"/>
      <c r="HH39" s="380"/>
      <c r="HI39" s="380"/>
      <c r="HJ39" s="380"/>
      <c r="HK39" s="380"/>
      <c r="HL39" s="380"/>
      <c r="HM39" s="380"/>
      <c r="HN39" s="380"/>
      <c r="HO39" s="380"/>
      <c r="HP39" s="380"/>
      <c r="HQ39" s="380"/>
      <c r="HR39" s="380"/>
      <c r="HS39" s="380"/>
      <c r="HT39" s="380"/>
      <c r="HU39" s="380"/>
      <c r="HV39" s="380"/>
      <c r="HW39" s="380"/>
      <c r="HX39" s="380"/>
      <c r="HY39" s="380"/>
      <c r="HZ39" s="380"/>
      <c r="IA39" s="380"/>
      <c r="IB39" s="380"/>
      <c r="IC39" s="380"/>
      <c r="ID39" s="380"/>
      <c r="IE39" s="380"/>
      <c r="IF39" s="380"/>
      <c r="IG39" s="380"/>
      <c r="IH39" s="380"/>
      <c r="II39" s="380"/>
      <c r="IJ39" s="380"/>
      <c r="IK39" s="380"/>
      <c r="IL39" s="380"/>
      <c r="IM39" s="380"/>
      <c r="IN39" s="380"/>
      <c r="IO39" s="380"/>
      <c r="IP39" s="380"/>
      <c r="IQ39" s="380"/>
      <c r="IR39" s="380"/>
      <c r="IS39" s="380"/>
    </row>
    <row r="40" spans="2:16" ht="12.75" customHeight="1">
      <c r="B40" s="370" t="s">
        <v>204</v>
      </c>
      <c r="C40" s="371">
        <v>220</v>
      </c>
      <c r="D40" s="284">
        <f aca="true" t="shared" si="12" ref="D40:I40">D32-D39</f>
        <v>62144</v>
      </c>
      <c r="E40" s="284">
        <f t="shared" si="12"/>
        <v>-200000</v>
      </c>
      <c r="F40" s="284">
        <f t="shared" si="12"/>
        <v>0</v>
      </c>
      <c r="G40" s="284">
        <f t="shared" si="12"/>
        <v>303409</v>
      </c>
      <c r="H40" s="284">
        <f t="shared" si="12"/>
        <v>-41265</v>
      </c>
      <c r="I40" s="284">
        <f t="shared" si="12"/>
        <v>0</v>
      </c>
      <c r="J40" s="648"/>
      <c r="K40" s="284">
        <f aca="true" t="shared" si="13" ref="K40:P40">K32-K39</f>
        <v>-125701</v>
      </c>
      <c r="L40" s="284">
        <f t="shared" si="13"/>
        <v>0</v>
      </c>
      <c r="M40" s="284">
        <f t="shared" si="13"/>
        <v>0</v>
      </c>
      <c r="N40" s="284">
        <f t="shared" si="13"/>
        <v>-94400</v>
      </c>
      <c r="O40" s="284">
        <f t="shared" si="13"/>
        <v>-31301</v>
      </c>
      <c r="P40" s="284">
        <f t="shared" si="13"/>
        <v>0</v>
      </c>
    </row>
    <row r="41" spans="2:16" ht="12.75" customHeight="1">
      <c r="B41" s="370" t="s">
        <v>205</v>
      </c>
      <c r="C41" s="272"/>
      <c r="D41" s="312"/>
      <c r="E41" s="312"/>
      <c r="F41" s="312"/>
      <c r="G41" s="312"/>
      <c r="H41" s="312"/>
      <c r="I41" s="312"/>
      <c r="J41" s="648"/>
      <c r="K41" s="312"/>
      <c r="L41" s="312"/>
      <c r="M41" s="312"/>
      <c r="N41" s="312"/>
      <c r="O41" s="312"/>
      <c r="P41" s="312"/>
    </row>
    <row r="42" spans="2:16" ht="12.75" customHeight="1">
      <c r="B42" s="370" t="s">
        <v>206</v>
      </c>
      <c r="C42" s="371">
        <v>230</v>
      </c>
      <c r="D42" s="283"/>
      <c r="E42" s="283"/>
      <c r="F42" s="283"/>
      <c r="G42" s="283"/>
      <c r="H42" s="283"/>
      <c r="I42" s="283"/>
      <c r="J42" s="648"/>
      <c r="K42" s="283">
        <f>L42+M42+N42+O42</f>
        <v>0</v>
      </c>
      <c r="L42" s="283">
        <v>0</v>
      </c>
      <c r="M42" s="283"/>
      <c r="N42" s="283"/>
      <c r="O42" s="283"/>
      <c r="P42" s="283"/>
    </row>
    <row r="43" spans="2:16" ht="12.75" customHeight="1">
      <c r="B43" s="370" t="s">
        <v>207</v>
      </c>
      <c r="C43" s="371">
        <v>240</v>
      </c>
      <c r="D43" s="283">
        <f>H43</f>
        <v>1234658</v>
      </c>
      <c r="E43" s="283">
        <v>0</v>
      </c>
      <c r="F43" s="283">
        <v>0</v>
      </c>
      <c r="G43" s="283">
        <v>0</v>
      </c>
      <c r="H43" s="283">
        <v>1234658</v>
      </c>
      <c r="I43" s="283"/>
      <c r="J43" s="648"/>
      <c r="K43" s="283">
        <f>L43+M43+N43+O43</f>
        <v>2501141</v>
      </c>
      <c r="L43" s="283"/>
      <c r="M43" s="283">
        <v>0</v>
      </c>
      <c r="N43" s="283">
        <f>740000+123516+295348+214300</f>
        <v>1373164</v>
      </c>
      <c r="O43" s="283">
        <f>506293+621684</f>
        <v>1127977</v>
      </c>
      <c r="P43" s="283"/>
    </row>
    <row r="44" spans="2:16" ht="12.75" customHeight="1">
      <c r="B44" s="370" t="s">
        <v>208</v>
      </c>
      <c r="C44" s="371">
        <v>250</v>
      </c>
      <c r="D44" s="283"/>
      <c r="E44" s="283"/>
      <c r="F44" s="283"/>
      <c r="G44" s="283"/>
      <c r="H44" s="283"/>
      <c r="I44" s="283"/>
      <c r="J44" s="648"/>
      <c r="K44" s="283">
        <f>L44+M44+N44+O44</f>
        <v>0</v>
      </c>
      <c r="L44" s="283"/>
      <c r="M44" s="283"/>
      <c r="N44" s="283"/>
      <c r="O44" s="283"/>
      <c r="P44" s="283"/>
    </row>
    <row r="45" spans="2:16" ht="12.75" customHeight="1">
      <c r="B45" s="376"/>
      <c r="C45" s="371">
        <v>251</v>
      </c>
      <c r="D45" s="283"/>
      <c r="E45" s="283"/>
      <c r="F45" s="283"/>
      <c r="G45" s="283"/>
      <c r="H45" s="283"/>
      <c r="I45" s="283"/>
      <c r="J45" s="648"/>
      <c r="K45" s="283">
        <f>L45+M45+N45+O45</f>
        <v>0</v>
      </c>
      <c r="L45" s="283"/>
      <c r="M45" s="283"/>
      <c r="N45" s="283"/>
      <c r="O45" s="283"/>
      <c r="P45" s="283"/>
    </row>
    <row r="46" spans="1:16" ht="12.75" customHeight="1">
      <c r="A46" s="174">
        <v>1</v>
      </c>
      <c r="B46" s="376"/>
      <c r="C46" s="375"/>
      <c r="D46" s="283"/>
      <c r="E46" s="283"/>
      <c r="F46" s="283"/>
      <c r="G46" s="283"/>
      <c r="H46" s="283"/>
      <c r="I46" s="283"/>
      <c r="J46" s="648"/>
      <c r="K46" s="283">
        <f>L46+M46+N46+O46</f>
        <v>0</v>
      </c>
      <c r="L46" s="283"/>
      <c r="M46" s="283"/>
      <c r="N46" s="283"/>
      <c r="O46" s="283"/>
      <c r="P46" s="283"/>
    </row>
    <row r="47" spans="2:16" ht="12.75" customHeight="1">
      <c r="B47" s="370" t="s">
        <v>209</v>
      </c>
      <c r="C47" s="371">
        <v>260</v>
      </c>
      <c r="D47" s="284">
        <f aca="true" t="shared" si="14" ref="D47:I47">SUM(D42:D44)</f>
        <v>1234658</v>
      </c>
      <c r="E47" s="284">
        <f t="shared" si="14"/>
        <v>0</v>
      </c>
      <c r="F47" s="284">
        <f t="shared" si="14"/>
        <v>0</v>
      </c>
      <c r="G47" s="284">
        <f t="shared" si="14"/>
        <v>0</v>
      </c>
      <c r="H47" s="284">
        <f t="shared" si="14"/>
        <v>1234658</v>
      </c>
      <c r="I47" s="284">
        <f t="shared" si="14"/>
        <v>0</v>
      </c>
      <c r="J47" s="648"/>
      <c r="K47" s="284">
        <f aca="true" t="shared" si="15" ref="K47:P47">SUM(K42:K44)</f>
        <v>2501141</v>
      </c>
      <c r="L47" s="284">
        <f t="shared" si="15"/>
        <v>0</v>
      </c>
      <c r="M47" s="284">
        <f t="shared" si="15"/>
        <v>0</v>
      </c>
      <c r="N47" s="284">
        <f t="shared" si="15"/>
        <v>1373164</v>
      </c>
      <c r="O47" s="284">
        <f t="shared" si="15"/>
        <v>1127977</v>
      </c>
      <c r="P47" s="284">
        <f t="shared" si="15"/>
        <v>0</v>
      </c>
    </row>
    <row r="48" spans="2:16" ht="12.75" customHeight="1">
      <c r="B48" s="370" t="s">
        <v>210</v>
      </c>
      <c r="C48" s="272"/>
      <c r="D48" s="312"/>
      <c r="E48" s="312"/>
      <c r="F48" s="312"/>
      <c r="G48" s="312"/>
      <c r="H48" s="312"/>
      <c r="I48" s="312"/>
      <c r="J48" s="648"/>
      <c r="K48" s="312"/>
      <c r="L48" s="312"/>
      <c r="M48" s="312"/>
      <c r="N48" s="312"/>
      <c r="O48" s="312"/>
      <c r="P48" s="312"/>
    </row>
    <row r="49" spans="2:16" ht="12.75" customHeight="1">
      <c r="B49" s="370" t="s">
        <v>211</v>
      </c>
      <c r="C49" s="371">
        <v>270</v>
      </c>
      <c r="D49" s="283">
        <f>E49+G49+H49</f>
        <v>1299981</v>
      </c>
      <c r="E49" s="283">
        <v>98700</v>
      </c>
      <c r="F49" s="283"/>
      <c r="G49" s="283">
        <v>72266</v>
      </c>
      <c r="H49" s="283">
        <v>1129015</v>
      </c>
      <c r="I49" s="283"/>
      <c r="J49" s="648"/>
      <c r="K49" s="283">
        <f>L49+M49+N49+O49</f>
        <v>816149</v>
      </c>
      <c r="L49" s="283">
        <v>0</v>
      </c>
      <c r="M49" s="283">
        <v>0</v>
      </c>
      <c r="N49" s="283">
        <f>118229+6985+164238+4624-125223</f>
        <v>168853</v>
      </c>
      <c r="O49" s="283">
        <f>22371+150000+350264+124661</f>
        <v>647296</v>
      </c>
      <c r="P49" s="283"/>
    </row>
    <row r="50" spans="2:16" ht="12.75" customHeight="1">
      <c r="B50" s="370" t="s">
        <v>212</v>
      </c>
      <c r="C50" s="371">
        <v>280</v>
      </c>
      <c r="D50" s="283">
        <f>G50</f>
        <v>2874</v>
      </c>
      <c r="E50" s="283"/>
      <c r="F50" s="283"/>
      <c r="G50" s="283">
        <v>2874</v>
      </c>
      <c r="H50" s="283">
        <v>0</v>
      </c>
      <c r="I50" s="283"/>
      <c r="J50" s="648"/>
      <c r="K50" s="283">
        <f>L50+M50+N50+O50</f>
        <v>408699</v>
      </c>
      <c r="L50" s="283">
        <v>220000</v>
      </c>
      <c r="M50" s="283"/>
      <c r="N50" s="283">
        <f>59027+3378+125223</f>
        <v>187628</v>
      </c>
      <c r="O50" s="283">
        <v>1071</v>
      </c>
      <c r="P50" s="283"/>
    </row>
    <row r="51" spans="2:16" ht="12.75" customHeight="1">
      <c r="B51" s="370" t="s">
        <v>213</v>
      </c>
      <c r="C51" s="371">
        <v>290</v>
      </c>
      <c r="D51" s="283"/>
      <c r="E51" s="283"/>
      <c r="F51" s="283"/>
      <c r="G51" s="283"/>
      <c r="H51" s="283"/>
      <c r="I51" s="283"/>
      <c r="J51" s="648"/>
      <c r="K51" s="283">
        <f>L51+M51+N51+O51</f>
        <v>0</v>
      </c>
      <c r="L51" s="283"/>
      <c r="M51" s="283"/>
      <c r="N51" s="283"/>
      <c r="O51" s="283"/>
      <c r="P51" s="283"/>
    </row>
    <row r="52" spans="2:16" ht="12.75" customHeight="1">
      <c r="B52" s="376"/>
      <c r="C52" s="371">
        <v>291</v>
      </c>
      <c r="D52" s="283"/>
      <c r="E52" s="283"/>
      <c r="F52" s="283"/>
      <c r="G52" s="283"/>
      <c r="H52" s="283"/>
      <c r="I52" s="283"/>
      <c r="J52" s="648"/>
      <c r="K52" s="283">
        <f>L52+M52+N52+O52</f>
        <v>0</v>
      </c>
      <c r="L52" s="283"/>
      <c r="M52" s="283"/>
      <c r="N52" s="283"/>
      <c r="O52" s="283"/>
      <c r="P52" s="283"/>
    </row>
    <row r="53" spans="1:16" ht="12.75" customHeight="1">
      <c r="A53" s="174">
        <v>1</v>
      </c>
      <c r="B53" s="376"/>
      <c r="C53" s="375"/>
      <c r="D53" s="283"/>
      <c r="E53" s="283"/>
      <c r="F53" s="283"/>
      <c r="G53" s="283"/>
      <c r="H53" s="283"/>
      <c r="I53" s="283"/>
      <c r="J53" s="648"/>
      <c r="K53" s="283">
        <f>L53+M53+N53+O53</f>
        <v>0</v>
      </c>
      <c r="L53" s="283"/>
      <c r="M53" s="283"/>
      <c r="N53" s="283"/>
      <c r="O53" s="283"/>
      <c r="P53" s="283"/>
    </row>
    <row r="54" spans="2:16" ht="12.75" customHeight="1">
      <c r="B54" s="370" t="s">
        <v>214</v>
      </c>
      <c r="C54" s="371">
        <v>300</v>
      </c>
      <c r="D54" s="284">
        <f aca="true" t="shared" si="16" ref="D54:I54">SUM(D49:D51)</f>
        <v>1302855</v>
      </c>
      <c r="E54" s="284">
        <f t="shared" si="16"/>
        <v>98700</v>
      </c>
      <c r="F54" s="284">
        <f t="shared" si="16"/>
        <v>0</v>
      </c>
      <c r="G54" s="284">
        <f t="shared" si="16"/>
        <v>75140</v>
      </c>
      <c r="H54" s="284">
        <f t="shared" si="16"/>
        <v>1129015</v>
      </c>
      <c r="I54" s="284">
        <f t="shared" si="16"/>
        <v>0</v>
      </c>
      <c r="J54" s="648"/>
      <c r="K54" s="284">
        <f aca="true" t="shared" si="17" ref="K54:P54">SUM(K49:K51)</f>
        <v>1224848</v>
      </c>
      <c r="L54" s="284">
        <f t="shared" si="17"/>
        <v>220000</v>
      </c>
      <c r="M54" s="284">
        <f t="shared" si="17"/>
        <v>0</v>
      </c>
      <c r="N54" s="284">
        <f t="shared" si="17"/>
        <v>356481</v>
      </c>
      <c r="O54" s="284">
        <f t="shared" si="17"/>
        <v>648367</v>
      </c>
      <c r="P54" s="284">
        <f t="shared" si="17"/>
        <v>0</v>
      </c>
    </row>
    <row r="55" spans="2:16" ht="12.75" customHeight="1">
      <c r="B55" s="370" t="s">
        <v>215</v>
      </c>
      <c r="C55" s="371">
        <v>310</v>
      </c>
      <c r="D55" s="284">
        <f aca="true" t="shared" si="18" ref="D55:I55">D47-D54</f>
        <v>-68197</v>
      </c>
      <c r="E55" s="284">
        <f t="shared" si="18"/>
        <v>-98700</v>
      </c>
      <c r="F55" s="284">
        <f t="shared" si="18"/>
        <v>0</v>
      </c>
      <c r="G55" s="284">
        <f t="shared" si="18"/>
        <v>-75140</v>
      </c>
      <c r="H55" s="284">
        <f t="shared" si="18"/>
        <v>105643</v>
      </c>
      <c r="I55" s="284">
        <f t="shared" si="18"/>
        <v>0</v>
      </c>
      <c r="J55" s="648"/>
      <c r="K55" s="284">
        <f aca="true" t="shared" si="19" ref="K55:P55">K47-K54</f>
        <v>1276293</v>
      </c>
      <c r="L55" s="284">
        <f t="shared" si="19"/>
        <v>-220000</v>
      </c>
      <c r="M55" s="284">
        <f t="shared" si="19"/>
        <v>0</v>
      </c>
      <c r="N55" s="284">
        <f t="shared" si="19"/>
        <v>1016683</v>
      </c>
      <c r="O55" s="284">
        <f t="shared" si="19"/>
        <v>479610</v>
      </c>
      <c r="P55" s="284">
        <f t="shared" si="19"/>
        <v>0</v>
      </c>
    </row>
    <row r="56" spans="2:16" ht="12.75" customHeight="1">
      <c r="B56" s="370" t="s">
        <v>216</v>
      </c>
      <c r="C56" s="371">
        <v>320</v>
      </c>
      <c r="D56" s="284">
        <f aca="true" t="shared" si="20" ref="D56:I56">SUM(D24,D40,D55)</f>
        <v>76137</v>
      </c>
      <c r="E56" s="284">
        <f t="shared" si="20"/>
        <v>1033709</v>
      </c>
      <c r="F56" s="284">
        <f t="shared" si="20"/>
        <v>26365</v>
      </c>
      <c r="G56" s="284">
        <f t="shared" si="20"/>
        <v>291449</v>
      </c>
      <c r="H56" s="284">
        <f t="shared" si="20"/>
        <v>-1275386</v>
      </c>
      <c r="I56" s="284">
        <f t="shared" si="20"/>
        <v>0</v>
      </c>
      <c r="J56" s="648"/>
      <c r="K56" s="284">
        <f aca="true" t="shared" si="21" ref="K56:P56">SUM(K24,K40,K55)</f>
        <v>-76208</v>
      </c>
      <c r="L56" s="284">
        <f t="shared" si="21"/>
        <v>767169</v>
      </c>
      <c r="M56" s="284">
        <f t="shared" si="21"/>
        <v>-6308</v>
      </c>
      <c r="N56" s="284">
        <f t="shared" si="21"/>
        <v>614563</v>
      </c>
      <c r="O56" s="284">
        <f t="shared" si="21"/>
        <v>-1451632</v>
      </c>
      <c r="P56" s="284">
        <f t="shared" si="21"/>
        <v>0</v>
      </c>
    </row>
    <row r="57" spans="2:16" ht="12.75" customHeight="1">
      <c r="B57" s="370" t="s">
        <v>217</v>
      </c>
      <c r="C57" s="371">
        <v>340</v>
      </c>
      <c r="D57" s="283">
        <f>F57+H57</f>
        <v>-205377</v>
      </c>
      <c r="E57" s="312"/>
      <c r="F57" s="283">
        <v>-682</v>
      </c>
      <c r="G57" s="312"/>
      <c r="H57" s="283">
        <v>-204695</v>
      </c>
      <c r="I57" s="283"/>
      <c r="J57" s="648"/>
      <c r="K57" s="283">
        <f>L57+M57+N57+O57</f>
        <v>7162</v>
      </c>
      <c r="L57" s="312"/>
      <c r="M57" s="283">
        <v>8444</v>
      </c>
      <c r="N57" s="312"/>
      <c r="O57" s="283">
        <v>-1282</v>
      </c>
      <c r="P57" s="283"/>
    </row>
    <row r="58" spans="2:16" ht="12.75" customHeight="1">
      <c r="B58" s="370" t="s">
        <v>218</v>
      </c>
      <c r="C58" s="371">
        <v>330</v>
      </c>
      <c r="D58" s="312"/>
      <c r="E58" s="283">
        <v>-1085530</v>
      </c>
      <c r="F58" s="283">
        <v>-95537</v>
      </c>
      <c r="G58" s="283">
        <v>-289359</v>
      </c>
      <c r="H58" s="283">
        <v>1470426</v>
      </c>
      <c r="I58" s="283"/>
      <c r="J58" s="648"/>
      <c r="K58" s="312"/>
      <c r="L58" s="283">
        <f>-836960+276790+385241-660579</f>
        <v>-835508</v>
      </c>
      <c r="M58" s="283">
        <v>19151</v>
      </c>
      <c r="N58" s="283">
        <v>-636966</v>
      </c>
      <c r="O58" s="283">
        <f>1442322+11001</f>
        <v>1453323</v>
      </c>
      <c r="P58" s="283"/>
    </row>
    <row r="59" spans="2:16" ht="12.75" customHeight="1">
      <c r="B59" s="381" t="s">
        <v>219</v>
      </c>
      <c r="C59" s="371">
        <v>350</v>
      </c>
      <c r="D59" s="283">
        <f>E59+F59+G59+H59</f>
        <v>252005</v>
      </c>
      <c r="E59" s="283">
        <f>E7+E56+E58</f>
        <v>191313</v>
      </c>
      <c r="F59" s="283">
        <f>F7+F56+F58+F57</f>
        <v>64559</v>
      </c>
      <c r="G59" s="283">
        <f>G7+G56+G58+G57</f>
        <v>5443</v>
      </c>
      <c r="H59" s="283">
        <f>H7+H56+H58+H57</f>
        <v>-9310</v>
      </c>
      <c r="I59" s="283"/>
      <c r="J59" s="649"/>
      <c r="K59" s="283">
        <f>L59+M59+N59+O59</f>
        <v>1842748</v>
      </c>
      <c r="L59" s="283">
        <f>L7+L56+L58</f>
        <v>1278347</v>
      </c>
      <c r="M59" s="283">
        <f>M7+M56+M57+M58</f>
        <v>558086</v>
      </c>
      <c r="N59" s="283">
        <f>N7+N56+N58</f>
        <v>5599</v>
      </c>
      <c r="O59" s="283">
        <f>O7+O56+O57+O58</f>
        <v>716</v>
      </c>
      <c r="P59" s="283"/>
    </row>
    <row r="61" spans="1:6" ht="12.75">
      <c r="A61" s="196"/>
      <c r="B61" s="650" t="s">
        <v>220</v>
      </c>
      <c r="C61" s="650"/>
      <c r="D61" s="650"/>
      <c r="E61" s="650"/>
      <c r="F61" s="650"/>
    </row>
    <row r="62" spans="1:16" ht="12.75">
      <c r="A62" s="196"/>
      <c r="B62" s="650" t="s">
        <v>221</v>
      </c>
      <c r="C62" s="650"/>
      <c r="D62" s="650"/>
      <c r="E62" s="650"/>
      <c r="F62" s="650"/>
      <c r="G62" s="650"/>
      <c r="H62" s="650"/>
      <c r="I62" s="650"/>
      <c r="J62" s="650"/>
      <c r="K62" s="650"/>
      <c r="L62" s="650"/>
      <c r="M62" s="650"/>
      <c r="N62" s="650"/>
      <c r="O62" s="650"/>
      <c r="P62" s="650"/>
    </row>
  </sheetData>
  <sheetProtection password="DFAF" sheet="1" objects="1" scenarios="1"/>
  <mergeCells count="17">
    <mergeCell ref="B62:P62"/>
    <mergeCell ref="B61:F61"/>
    <mergeCell ref="B2:B5"/>
    <mergeCell ref="C2:C5"/>
    <mergeCell ref="D2:I2"/>
    <mergeCell ref="K2:P2"/>
    <mergeCell ref="D3:D5"/>
    <mergeCell ref="E3:I3"/>
    <mergeCell ref="K3:K5"/>
    <mergeCell ref="L3:P3"/>
    <mergeCell ref="E4:F4"/>
    <mergeCell ref="P4:P5"/>
    <mergeCell ref="G4:H4"/>
    <mergeCell ref="I4:I5"/>
    <mergeCell ref="L4:M4"/>
    <mergeCell ref="N4:O4"/>
    <mergeCell ref="J2:J59"/>
  </mergeCells>
  <dataValidations count="1">
    <dataValidation type="decimal" operator="notEqual" allowBlank="1" showInputMessage="1" showErrorMessage="1" sqref="K59 F56:F57 H57:I57 E58:I59 D59 K15:P24 M56:M57 O57:P57 L58:P59 D42:I47 K34:P40 D9:I13 D34:I40 K26:P32 D7:I7 K7:P7 K9:P13 N56:P56 D15:I24 D26:I32 G56:I56 D49:D57 E49:I55 E56 K49:K57 L49:P55 L56 K42:P47">
      <formula1>-1000000000000000000000000000000000000000</formula1>
    </dataValidation>
  </dataValidations>
  <printOptions/>
  <pageMargins left="0.3937007874015748" right="0.3937007874015748" top="0.1968503937007874" bottom="0.1968503937007874" header="0" footer="0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5"/>
  <dimension ref="A1:P38"/>
  <sheetViews>
    <sheetView showGridLines="0" showRowColHeaders="0" zoomScalePageLayoutView="0" workbookViewId="0" topLeftCell="B5">
      <selection activeCell="E23" sqref="E23:I24"/>
    </sheetView>
  </sheetViews>
  <sheetFormatPr defaultColWidth="9.00390625" defaultRowHeight="12.75"/>
  <cols>
    <col min="1" max="1" width="6.125" style="224" hidden="1" customWidth="1"/>
    <col min="2" max="2" width="9.125" style="224" customWidth="1"/>
    <col min="3" max="3" width="12.375" style="224" customWidth="1"/>
    <col min="4" max="4" width="4.00390625" style="224" customWidth="1"/>
    <col min="5" max="7" width="9.125" style="224" customWidth="1"/>
    <col min="8" max="8" width="9.75390625" style="224" customWidth="1"/>
    <col min="9" max="9" width="9.00390625" style="224" customWidth="1"/>
    <col min="10" max="10" width="1.00390625" style="224" customWidth="1"/>
    <col min="11" max="11" width="9.125" style="224" customWidth="1"/>
    <col min="12" max="12" width="6.375" style="224" customWidth="1"/>
    <col min="13" max="13" width="1.00390625" style="224" customWidth="1"/>
    <col min="14" max="14" width="2.125" style="224" customWidth="1"/>
    <col min="15" max="16384" width="9.125" style="224" customWidth="1"/>
  </cols>
  <sheetData>
    <row r="1" spans="2:14" ht="12.75" hidden="1">
      <c r="B1" s="516" t="s">
        <v>528</v>
      </c>
      <c r="N1" s="516" t="s">
        <v>529</v>
      </c>
    </row>
    <row r="2" spans="1:16" ht="12" customHeight="1">
      <c r="A2" s="172"/>
      <c r="B2" s="173"/>
      <c r="E2" s="586" t="s">
        <v>0</v>
      </c>
      <c r="F2" s="586"/>
      <c r="G2" s="586"/>
      <c r="H2" s="586"/>
      <c r="I2" s="586"/>
      <c r="J2" s="586"/>
      <c r="K2" s="586"/>
      <c r="L2" s="586"/>
      <c r="M2" s="586"/>
      <c r="N2" s="172"/>
      <c r="O2" s="175"/>
      <c r="P2" s="172"/>
    </row>
    <row r="3" spans="1:16" ht="12" customHeight="1">
      <c r="A3" s="176"/>
      <c r="C3" s="177"/>
      <c r="E3" s="586" t="s">
        <v>1</v>
      </c>
      <c r="F3" s="586"/>
      <c r="G3" s="586"/>
      <c r="H3" s="586"/>
      <c r="I3" s="586"/>
      <c r="J3" s="586"/>
      <c r="K3" s="586"/>
      <c r="L3" s="586"/>
      <c r="M3" s="586"/>
      <c r="N3" s="176"/>
      <c r="O3" s="176"/>
      <c r="P3" s="176"/>
    </row>
    <row r="4" spans="1:16" ht="12" customHeight="1">
      <c r="A4" s="178"/>
      <c r="B4" s="179"/>
      <c r="E4" s="586" t="s">
        <v>2</v>
      </c>
      <c r="F4" s="586"/>
      <c r="G4" s="586"/>
      <c r="H4" s="586"/>
      <c r="I4" s="586"/>
      <c r="J4" s="586"/>
      <c r="K4" s="586"/>
      <c r="L4" s="586"/>
      <c r="M4" s="586"/>
      <c r="N4" s="180"/>
      <c r="O4" s="178"/>
      <c r="P4" s="178"/>
    </row>
    <row r="5" spans="1:16" ht="18" customHeight="1">
      <c r="A5" s="361"/>
      <c r="B5" s="182"/>
      <c r="C5" s="183"/>
      <c r="D5" s="183"/>
      <c r="E5" s="362"/>
      <c r="F5" s="363"/>
      <c r="G5" s="363"/>
      <c r="H5" s="361"/>
      <c r="I5" s="186"/>
      <c r="J5" s="361"/>
      <c r="K5" s="363"/>
      <c r="L5" s="364"/>
      <c r="M5" s="364"/>
      <c r="N5" s="361"/>
      <c r="O5" s="361"/>
      <c r="P5" s="361"/>
    </row>
    <row r="6" spans="5:15" ht="12" customHeight="1">
      <c r="E6" s="586" t="s">
        <v>3</v>
      </c>
      <c r="F6" s="586"/>
      <c r="G6" s="586"/>
      <c r="H6" s="586"/>
      <c r="I6" s="586"/>
      <c r="J6" s="586"/>
      <c r="K6" s="586"/>
      <c r="L6" s="586"/>
      <c r="M6" s="586"/>
      <c r="N6" s="172"/>
      <c r="O6" s="361"/>
    </row>
    <row r="7" spans="5:15" ht="12" customHeight="1">
      <c r="E7" s="586" t="s">
        <v>4</v>
      </c>
      <c r="F7" s="586"/>
      <c r="G7" s="586"/>
      <c r="H7" s="586"/>
      <c r="I7" s="586"/>
      <c r="J7" s="586"/>
      <c r="K7" s="586"/>
      <c r="L7" s="586"/>
      <c r="M7" s="586"/>
      <c r="N7" s="172"/>
      <c r="O7" s="361"/>
    </row>
    <row r="8" spans="10:14" ht="12" customHeight="1">
      <c r="J8" s="188"/>
      <c r="N8" s="188"/>
    </row>
    <row r="9" spans="9:13" ht="16.5">
      <c r="I9" s="366"/>
      <c r="K9" s="585" t="s">
        <v>222</v>
      </c>
      <c r="L9" s="585"/>
      <c r="M9" s="585"/>
    </row>
    <row r="10" ht="12.75">
      <c r="I10" s="366"/>
    </row>
    <row r="11" spans="1:16" ht="14.25">
      <c r="A11" s="190"/>
      <c r="H11" s="190"/>
      <c r="O11" s="190"/>
      <c r="P11" s="190"/>
    </row>
    <row r="12" ht="60.75" customHeight="1">
      <c r="L12" s="191"/>
    </row>
    <row r="13" spans="2:14" ht="21.75" customHeight="1">
      <c r="B13" s="569" t="s">
        <v>223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192"/>
    </row>
    <row r="14" spans="2:14" ht="21.75" customHeight="1">
      <c r="B14" s="587" t="s">
        <v>224</v>
      </c>
      <c r="C14" s="587"/>
      <c r="D14" s="587"/>
      <c r="E14" s="587"/>
      <c r="F14" s="587"/>
      <c r="G14" s="587"/>
      <c r="H14" s="587"/>
      <c r="I14" s="587"/>
      <c r="J14" s="587"/>
      <c r="K14" s="587"/>
      <c r="L14" s="587"/>
      <c r="M14" s="587"/>
      <c r="N14" s="192"/>
    </row>
    <row r="15" spans="1:16" ht="12.75">
      <c r="A15" s="193"/>
      <c r="H15" s="193"/>
      <c r="O15" s="193"/>
      <c r="P15" s="193"/>
    </row>
    <row r="16" spans="5:9" ht="15.75" customHeight="1">
      <c r="E16" s="194"/>
      <c r="F16" s="621" t="str">
        <f>'N2'!$F$16</f>
        <v>01/04/2008-30/06/2008</v>
      </c>
      <c r="G16" s="621"/>
      <c r="H16" s="621"/>
      <c r="I16" s="621"/>
    </row>
    <row r="17" spans="6:11" ht="12.75" customHeight="1">
      <c r="F17" s="570" t="s">
        <v>101</v>
      </c>
      <c r="G17" s="570"/>
      <c r="H17" s="570"/>
      <c r="I17" s="570"/>
      <c r="J17" s="195"/>
      <c r="K17" s="195"/>
    </row>
    <row r="18" spans="5:14" ht="16.5" customHeight="1">
      <c r="E18" s="641"/>
      <c r="F18" s="641"/>
      <c r="G18" s="641"/>
      <c r="H18" s="641"/>
      <c r="I18" s="641"/>
      <c r="J18" s="641"/>
      <c r="K18" s="641"/>
      <c r="L18" s="641"/>
      <c r="M18" s="641"/>
      <c r="N18" s="367"/>
    </row>
    <row r="19" spans="5:14" ht="12.75" customHeight="1">
      <c r="E19" s="641"/>
      <c r="F19" s="641"/>
      <c r="G19" s="641"/>
      <c r="H19" s="641"/>
      <c r="I19" s="641"/>
      <c r="J19" s="641"/>
      <c r="K19" s="641"/>
      <c r="L19" s="641"/>
      <c r="M19" s="641"/>
      <c r="N19" s="367"/>
    </row>
    <row r="20" spans="5:13" ht="12.75">
      <c r="E20" s="641"/>
      <c r="F20" s="641"/>
      <c r="G20" s="641"/>
      <c r="H20" s="641"/>
      <c r="I20" s="641"/>
      <c r="J20" s="641"/>
      <c r="K20" s="641"/>
      <c r="L20" s="641"/>
      <c r="M20" s="641"/>
    </row>
    <row r="21" spans="10:14" ht="21" customHeight="1">
      <c r="J21" s="367"/>
      <c r="K21" s="367"/>
      <c r="N21" s="367"/>
    </row>
    <row r="22" spans="9:13" ht="11.25" customHeight="1">
      <c r="I22" s="188"/>
      <c r="K22" s="570" t="s">
        <v>13</v>
      </c>
      <c r="L22" s="570"/>
      <c r="M22" s="570"/>
    </row>
    <row r="23" spans="5:9" ht="19.5" customHeight="1">
      <c r="E23" s="574" t="str">
        <f>'N1'!$N$25</f>
        <v>§ì²ÈÈºîî²¦ êäÀ</v>
      </c>
      <c r="F23" s="574"/>
      <c r="G23" s="574"/>
      <c r="H23" s="574"/>
      <c r="I23" s="574"/>
    </row>
    <row r="24" spans="2:14" ht="19.5" customHeight="1">
      <c r="B24" s="571" t="s">
        <v>14</v>
      </c>
      <c r="C24" s="571"/>
      <c r="D24" s="571"/>
      <c r="E24" s="575"/>
      <c r="F24" s="575"/>
      <c r="G24" s="575"/>
      <c r="H24" s="575"/>
      <c r="I24" s="575"/>
      <c r="J24" s="382"/>
      <c r="K24" s="643" t="str">
        <f>'N1'!$T$26</f>
        <v>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L24" s="644"/>
      <c r="M24" s="645"/>
      <c r="N24" s="383"/>
    </row>
    <row r="25" spans="9:13" ht="19.5" customHeight="1">
      <c r="I25" s="188"/>
      <c r="K25" s="384"/>
      <c r="L25" s="384"/>
      <c r="M25" s="384"/>
    </row>
    <row r="26" spans="2:14" ht="19.5" customHeight="1">
      <c r="B26" s="571" t="s">
        <v>16</v>
      </c>
      <c r="C26" s="571"/>
      <c r="D26" s="571"/>
      <c r="E26" s="576" t="str">
        <f>'N1'!$N$28</f>
        <v>Ü»ñÙáõÍáõÙ, ³ñï³¹ñáõÃÛáõÝ, Ñ³ë³ñ³Ï³Ï³Ý ëÝáõÝ¹</v>
      </c>
      <c r="F26" s="576"/>
      <c r="G26" s="576"/>
      <c r="H26" s="576"/>
      <c r="I26" s="576"/>
      <c r="J26" s="382"/>
      <c r="K26" s="642">
        <f>'N1'!$T$28</f>
        <v>0</v>
      </c>
      <c r="L26" s="642"/>
      <c r="M26" s="642"/>
      <c r="N26" s="383"/>
    </row>
    <row r="27" spans="2:15" ht="19.5" customHeight="1">
      <c r="B27" s="571" t="s">
        <v>17</v>
      </c>
      <c r="C27" s="571"/>
      <c r="D27" s="571"/>
      <c r="E27" s="573">
        <f>'N1'!$N$29</f>
        <v>0</v>
      </c>
      <c r="F27" s="573"/>
      <c r="G27" s="573"/>
      <c r="H27" s="573"/>
      <c r="I27" s="573"/>
      <c r="J27" s="200"/>
      <c r="K27" s="642">
        <f>'N1'!$T$29</f>
        <v>0</v>
      </c>
      <c r="L27" s="642"/>
      <c r="M27" s="642"/>
      <c r="N27" s="201"/>
      <c r="O27" s="202"/>
    </row>
    <row r="28" spans="2:14" ht="19.5" customHeight="1">
      <c r="B28" s="365"/>
      <c r="C28" s="365"/>
      <c r="D28" s="365"/>
      <c r="E28" s="365"/>
      <c r="F28" s="365"/>
      <c r="G28" s="365"/>
      <c r="I28" s="365"/>
      <c r="J28" s="365"/>
      <c r="K28" s="385"/>
      <c r="L28" s="385"/>
      <c r="M28" s="385"/>
      <c r="N28" s="365"/>
    </row>
    <row r="29" spans="1:16" ht="19.5" customHeight="1">
      <c r="A29" s="205"/>
      <c r="B29" s="567" t="s">
        <v>18</v>
      </c>
      <c r="C29" s="567"/>
      <c r="D29" s="567"/>
      <c r="E29" s="567"/>
      <c r="F29" s="573">
        <f>'N2'!$F$29</f>
        <v>0</v>
      </c>
      <c r="G29" s="573"/>
      <c r="H29" s="573"/>
      <c r="I29" s="573"/>
      <c r="J29" s="206"/>
      <c r="K29" s="646" t="str">
        <f>'N1'!$T$31</f>
        <v>2711001163</v>
      </c>
      <c r="L29" s="646"/>
      <c r="M29" s="646"/>
      <c r="N29" s="207"/>
      <c r="O29" s="202"/>
      <c r="P29" s="205"/>
    </row>
    <row r="30" spans="1:16" ht="19.5" customHeight="1">
      <c r="A30" s="205"/>
      <c r="B30" s="365"/>
      <c r="C30" s="365"/>
      <c r="D30" s="365"/>
      <c r="E30" s="365"/>
      <c r="F30" s="365"/>
      <c r="G30" s="365"/>
      <c r="H30" s="205"/>
      <c r="I30" s="365"/>
      <c r="J30" s="208"/>
      <c r="K30" s="385"/>
      <c r="L30" s="385"/>
      <c r="M30" s="385"/>
      <c r="N30" s="208"/>
      <c r="O30" s="209"/>
      <c r="P30" s="205"/>
    </row>
    <row r="31" spans="2:14" ht="19.5" customHeight="1">
      <c r="B31" s="567" t="s">
        <v>19</v>
      </c>
      <c r="C31" s="567"/>
      <c r="D31" s="567"/>
      <c r="E31" s="567"/>
      <c r="F31" s="573">
        <f>'N2'!$F$31</f>
        <v>0</v>
      </c>
      <c r="G31" s="573"/>
      <c r="H31" s="573"/>
      <c r="I31" s="573"/>
      <c r="J31" s="386"/>
      <c r="K31" s="646" t="str">
        <f>'N1'!$T$33</f>
        <v>09416197</v>
      </c>
      <c r="L31" s="646"/>
      <c r="M31" s="646"/>
      <c r="N31" s="387"/>
    </row>
    <row r="32" spans="1:16" ht="19.5" customHeight="1">
      <c r="A32" s="205"/>
      <c r="B32" s="365"/>
      <c r="C32" s="365"/>
      <c r="D32" s="365"/>
      <c r="E32" s="365"/>
      <c r="F32" s="365"/>
      <c r="G32" s="365"/>
      <c r="H32" s="205"/>
      <c r="I32" s="212"/>
      <c r="J32" s="208"/>
      <c r="K32" s="388"/>
      <c r="L32" s="388"/>
      <c r="M32" s="389"/>
      <c r="N32" s="208"/>
      <c r="O32" s="209"/>
      <c r="P32" s="205"/>
    </row>
    <row r="33" spans="1:16" ht="19.5" customHeight="1">
      <c r="A33" s="205"/>
      <c r="B33" s="567" t="s">
        <v>20</v>
      </c>
      <c r="C33" s="567"/>
      <c r="D33" s="365"/>
      <c r="E33" s="616"/>
      <c r="F33" s="616"/>
      <c r="G33" s="616"/>
      <c r="H33" s="616"/>
      <c r="I33" s="616"/>
      <c r="J33" s="208"/>
      <c r="K33" s="577" t="s">
        <v>21</v>
      </c>
      <c r="L33" s="577"/>
      <c r="M33" s="577"/>
      <c r="N33" s="207"/>
      <c r="O33" s="209"/>
      <c r="P33" s="205"/>
    </row>
    <row r="34" spans="1:16" ht="19.5" customHeight="1">
      <c r="A34" s="214"/>
      <c r="B34" s="365"/>
      <c r="C34" s="365"/>
      <c r="D34" s="365"/>
      <c r="E34" s="365"/>
      <c r="F34" s="365"/>
      <c r="G34" s="365"/>
      <c r="H34" s="214"/>
      <c r="I34" s="212"/>
      <c r="J34" s="212"/>
      <c r="K34" s="385"/>
      <c r="L34" s="385"/>
      <c r="M34" s="385"/>
      <c r="N34" s="212"/>
      <c r="O34" s="202"/>
      <c r="P34" s="214"/>
    </row>
    <row r="35" spans="1:16" ht="19.5" customHeight="1">
      <c r="A35" s="215"/>
      <c r="B35" s="567" t="s">
        <v>22</v>
      </c>
      <c r="C35" s="567"/>
      <c r="D35" s="568" t="str">
        <f>'N1'!$M$37</f>
        <v>ù. Î³å³Ý, ´³Õ³µ»ñ¹ 2³/2</v>
      </c>
      <c r="E35" s="568"/>
      <c r="F35" s="568"/>
      <c r="G35" s="568"/>
      <c r="H35" s="568"/>
      <c r="I35" s="216" t="s">
        <v>23</v>
      </c>
      <c r="J35" s="369"/>
      <c r="K35" s="646">
        <f>'N1'!$T$37</f>
        <v>0</v>
      </c>
      <c r="L35" s="646"/>
      <c r="M35" s="646"/>
      <c r="N35" s="387"/>
      <c r="P35" s="215"/>
    </row>
    <row r="36" spans="1:16" ht="19.5" customHeight="1">
      <c r="A36" s="218"/>
      <c r="B36" s="365"/>
      <c r="C36" s="365"/>
      <c r="D36" s="365"/>
      <c r="E36" s="365"/>
      <c r="F36" s="365"/>
      <c r="G36" s="365"/>
      <c r="H36" s="218"/>
      <c r="I36" s="365"/>
      <c r="J36" s="212"/>
      <c r="K36" s="385"/>
      <c r="L36" s="385"/>
      <c r="M36" s="385"/>
      <c r="N36" s="212"/>
      <c r="O36" s="202"/>
      <c r="P36" s="218"/>
    </row>
    <row r="37" spans="1:16" ht="19.5" customHeight="1">
      <c r="A37" s="215"/>
      <c r="B37" s="567" t="s">
        <v>24</v>
      </c>
      <c r="C37" s="567"/>
      <c r="D37" s="579">
        <f>'N1'!$M$39</f>
        <v>0</v>
      </c>
      <c r="E37" s="579"/>
      <c r="F37" s="579"/>
      <c r="G37" s="579"/>
      <c r="H37" s="579"/>
      <c r="I37" s="219" t="s">
        <v>23</v>
      </c>
      <c r="J37" s="206"/>
      <c r="K37" s="640" t="str">
        <f>'N1'!$T$39</f>
        <v>467400</v>
      </c>
      <c r="L37" s="640"/>
      <c r="M37" s="640"/>
      <c r="N37" s="365"/>
      <c r="P37" s="215"/>
    </row>
    <row r="38" spans="1:16" ht="19.5" customHeight="1">
      <c r="A38" s="215"/>
      <c r="B38" s="578" t="s">
        <v>25</v>
      </c>
      <c r="C38" s="578"/>
      <c r="D38" s="220"/>
      <c r="F38" s="212"/>
      <c r="G38" s="212"/>
      <c r="H38" s="215"/>
      <c r="N38" s="208"/>
      <c r="O38" s="202"/>
      <c r="P38" s="215"/>
    </row>
  </sheetData>
  <sheetProtection password="DFAF" sheet="1" objects="1" scenarios="1"/>
  <mergeCells count="37">
    <mergeCell ref="B35:C35"/>
    <mergeCell ref="D35:H35"/>
    <mergeCell ref="B13:M13"/>
    <mergeCell ref="F17:I17"/>
    <mergeCell ref="F16:I16"/>
    <mergeCell ref="B26:D26"/>
    <mergeCell ref="B24:D24"/>
    <mergeCell ref="B33:C33"/>
    <mergeCell ref="B27:D27"/>
    <mergeCell ref="K35:M35"/>
    <mergeCell ref="F29:I29"/>
    <mergeCell ref="K31:M31"/>
    <mergeCell ref="K33:M33"/>
    <mergeCell ref="E23:I24"/>
    <mergeCell ref="F31:I31"/>
    <mergeCell ref="E33:I33"/>
    <mergeCell ref="E26:I26"/>
    <mergeCell ref="E27:I27"/>
    <mergeCell ref="B29:E29"/>
    <mergeCell ref="B14:M14"/>
    <mergeCell ref="B31:E31"/>
    <mergeCell ref="K22:M22"/>
    <mergeCell ref="K26:M26"/>
    <mergeCell ref="K27:M27"/>
    <mergeCell ref="K29:M29"/>
    <mergeCell ref="K24:M24"/>
    <mergeCell ref="E18:M20"/>
    <mergeCell ref="E2:M2"/>
    <mergeCell ref="E3:M3"/>
    <mergeCell ref="E4:M4"/>
    <mergeCell ref="E6:M6"/>
    <mergeCell ref="B37:C37"/>
    <mergeCell ref="B38:C38"/>
    <mergeCell ref="D37:H37"/>
    <mergeCell ref="K37:M37"/>
    <mergeCell ref="K9:M9"/>
    <mergeCell ref="E7:M7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 Submitted Reports</dc:title>
  <dc:subject/>
  <dc:creator>MyComp</dc:creator>
  <cp:keywords/>
  <dc:description/>
  <cp:lastModifiedBy>accounthead</cp:lastModifiedBy>
  <cp:lastPrinted>2009-04-29T06:19:29Z</cp:lastPrinted>
  <dcterms:created xsi:type="dcterms:W3CDTF">2006-10-12T04:42:06Z</dcterms:created>
  <dcterms:modified xsi:type="dcterms:W3CDTF">2009-04-29T06:19:41Z</dcterms:modified>
  <cp:category/>
  <cp:version/>
  <cp:contentType/>
  <cp:contentStatus/>
</cp:coreProperties>
</file>